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O50402_DiIntegr\EgalChanc_07\02. Violences\Plan d'Action National de lutte contre la violence conjugale\PAN 2021-2025\Plan intra-francophone 2020-2024\6. Evaluation PIFV 2020-2024\"/>
    </mc:Choice>
  </mc:AlternateContent>
  <xr:revisionPtr revIDLastSave="0" documentId="13_ncr:1_{9406C71B-2B6B-4229-B8FB-A12908B8C365}" xr6:coauthVersionLast="47" xr6:coauthVersionMax="47" xr10:uidLastSave="{00000000-0000-0000-0000-000000000000}"/>
  <bookViews>
    <workbookView xWindow="-38520" yWindow="1785" windowWidth="38640" windowHeight="21120" xr2:uid="{00000000-000D-0000-FFFF-FFFF00000000}"/>
  </bookViews>
  <sheets>
    <sheet name="Tableau suivi" sheetId="1" r:id="rId1"/>
    <sheet name="Par avancement" sheetId="4" r:id="rId2"/>
    <sheet name="Feuil1" sheetId="3" r:id="rId3"/>
  </sheets>
  <definedNames>
    <definedName name="_xlnm._FilterDatabase" localSheetId="0" hidden="1">'Tableau suivi'!$A$2:$AI$68</definedName>
    <definedName name="Z_890E7EC5_7E8A_41C5_8493_B2C2CAA6428A_.wvu.FilterData" localSheetId="0" hidden="1">'Tableau suivi'!$A$2:$Y$67</definedName>
  </definedNames>
  <calcPr calcId="191029"/>
  <customWorkbookViews>
    <customWorkbookView name="Filtre 1" guid="{890E7EC5-7E8A-41C5-8493-B2C2CAA6428A}"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Os/dzlgALaalhcwKj3Rz91uY/tTjxkVNqtdFrY8Qgic="/>
    </ext>
  </extLst>
</workbook>
</file>

<file path=xl/calcChain.xml><?xml version="1.0" encoding="utf-8"?>
<calcChain xmlns="http://schemas.openxmlformats.org/spreadsheetml/2006/main">
  <c r="X49" i="1" l="1"/>
  <c r="AB30" i="1"/>
  <c r="O20" i="1"/>
  <c r="T42" i="1"/>
  <c r="Q42" i="1"/>
  <c r="N42" i="1"/>
  <c r="K42" i="1" l="1"/>
  <c r="Z42" i="1" s="1"/>
  <c r="U33" i="1"/>
  <c r="AB67" i="1"/>
  <c r="AA67" i="1"/>
  <c r="Z67" i="1"/>
  <c r="AB66" i="1"/>
  <c r="Z66" i="1"/>
  <c r="AB65" i="1"/>
  <c r="AA65" i="1"/>
  <c r="Z65" i="1"/>
  <c r="AB64" i="1"/>
  <c r="AA64" i="1"/>
  <c r="Z64" i="1"/>
  <c r="AB63" i="1"/>
  <c r="AA63" i="1"/>
  <c r="Z63" i="1"/>
  <c r="AB62" i="1"/>
  <c r="AA62" i="1"/>
  <c r="Z62" i="1"/>
  <c r="AB61" i="1"/>
  <c r="AA61" i="1"/>
  <c r="Z61" i="1"/>
  <c r="AB60" i="1"/>
  <c r="AA60" i="1"/>
  <c r="Z60" i="1"/>
  <c r="AB59" i="1"/>
  <c r="AA59" i="1"/>
  <c r="Z59" i="1"/>
  <c r="AB58" i="1"/>
  <c r="AA58" i="1"/>
  <c r="Z58" i="1"/>
  <c r="AB57" i="1"/>
  <c r="AA57" i="1"/>
  <c r="AB56" i="1"/>
  <c r="AA56" i="1"/>
  <c r="Z56" i="1"/>
  <c r="AB55" i="1"/>
  <c r="AA55" i="1"/>
  <c r="Z55" i="1"/>
  <c r="AB54" i="1"/>
  <c r="AA54" i="1"/>
  <c r="Z54" i="1"/>
  <c r="AB53" i="1"/>
  <c r="AA53" i="1"/>
  <c r="Z53" i="1"/>
  <c r="AB52" i="1"/>
  <c r="AA52" i="1"/>
  <c r="Z52" i="1"/>
  <c r="AB51" i="1"/>
  <c r="AA51" i="1"/>
  <c r="Z51" i="1"/>
  <c r="AB50" i="1"/>
  <c r="AA50" i="1"/>
  <c r="Z50" i="1"/>
  <c r="AB49" i="1"/>
  <c r="AA49" i="1"/>
  <c r="Z49" i="1"/>
  <c r="AB48" i="1"/>
  <c r="AA48" i="1"/>
  <c r="Z48" i="1"/>
  <c r="AB47" i="1"/>
  <c r="AA47" i="1"/>
  <c r="AB46" i="1"/>
  <c r="AA46" i="1"/>
  <c r="AB45" i="1"/>
  <c r="AB44" i="1"/>
  <c r="AA44" i="1"/>
  <c r="Z44" i="1"/>
  <c r="AB43" i="1"/>
  <c r="AA43" i="1"/>
  <c r="Z43" i="1"/>
  <c r="AB42" i="1"/>
  <c r="AB41" i="1"/>
  <c r="AA41" i="1"/>
  <c r="Z41" i="1"/>
  <c r="AB40" i="1"/>
  <c r="Z40" i="1"/>
  <c r="AB39" i="1"/>
  <c r="AA39" i="1"/>
  <c r="Z39" i="1"/>
  <c r="AB38" i="1"/>
  <c r="AA38" i="1"/>
  <c r="Z38" i="1"/>
  <c r="AB37" i="1"/>
  <c r="AA37" i="1"/>
  <c r="Z37" i="1"/>
  <c r="AB36" i="1"/>
  <c r="AA36" i="1"/>
  <c r="Z36" i="1"/>
  <c r="AB35" i="1"/>
  <c r="AA35" i="1"/>
  <c r="Z35" i="1"/>
  <c r="AB34" i="1"/>
  <c r="AA34" i="1"/>
  <c r="Z34" i="1"/>
  <c r="AB33" i="1"/>
  <c r="AA33" i="1"/>
  <c r="AB32" i="1"/>
  <c r="AA32" i="1"/>
  <c r="Z32" i="1"/>
  <c r="AB31" i="1"/>
  <c r="AA31" i="1"/>
  <c r="Z31" i="1"/>
  <c r="AA30" i="1"/>
  <c r="Z30" i="1"/>
  <c r="AB29" i="1"/>
  <c r="Z29" i="1"/>
  <c r="AB28" i="1"/>
  <c r="Z28" i="1"/>
  <c r="AB27" i="1"/>
  <c r="AA27" i="1"/>
  <c r="Z27" i="1"/>
  <c r="AB26" i="1"/>
  <c r="AA26" i="1"/>
  <c r="Z26" i="1"/>
  <c r="AB25" i="1"/>
  <c r="AA25" i="1"/>
  <c r="Z25" i="1"/>
  <c r="AB24" i="1"/>
  <c r="AA24" i="1"/>
  <c r="Z24" i="1"/>
  <c r="AB23" i="1"/>
  <c r="Z23" i="1"/>
  <c r="AB22" i="1"/>
  <c r="AA22" i="1"/>
  <c r="Z22" i="1"/>
  <c r="AB21" i="1"/>
  <c r="Z21" i="1"/>
  <c r="AB20" i="1"/>
  <c r="AA20" i="1"/>
  <c r="Z20" i="1"/>
  <c r="AB19" i="1"/>
  <c r="AB18" i="1"/>
  <c r="AA18" i="1"/>
  <c r="Z18" i="1"/>
  <c r="AB17" i="1"/>
  <c r="AA17" i="1"/>
  <c r="Z17" i="1"/>
  <c r="AB16" i="1"/>
  <c r="AA16" i="1"/>
  <c r="Z16" i="1"/>
  <c r="AB15" i="1"/>
  <c r="AA15" i="1"/>
  <c r="Z15" i="1"/>
  <c r="AB14" i="1"/>
  <c r="AA14" i="1"/>
  <c r="Z14" i="1"/>
  <c r="AB13" i="1"/>
  <c r="AA13" i="1"/>
  <c r="Z13" i="1"/>
  <c r="AB12" i="1"/>
  <c r="AA12" i="1"/>
  <c r="Z12" i="1"/>
  <c r="AB11" i="1"/>
  <c r="AA11" i="1"/>
  <c r="Z11" i="1"/>
  <c r="AB10" i="1"/>
  <c r="Z10" i="1"/>
  <c r="AB9" i="1"/>
  <c r="AA9" i="1"/>
  <c r="Z9" i="1"/>
  <c r="AB8" i="1"/>
  <c r="AA8" i="1"/>
  <c r="Z8" i="1"/>
  <c r="AB7" i="1"/>
  <c r="AA7" i="1"/>
  <c r="Z7" i="1"/>
  <c r="AB6" i="1"/>
  <c r="Z6" i="1"/>
  <c r="AB5" i="1"/>
  <c r="AA5" i="1"/>
  <c r="Z5" i="1"/>
  <c r="AB4" i="1"/>
  <c r="AA4" i="1"/>
  <c r="Z4" i="1"/>
  <c r="AB3" i="1"/>
  <c r="AA3" i="1"/>
  <c r="Z3" i="1"/>
  <c r="L45" i="1"/>
  <c r="W68" i="1" l="1"/>
  <c r="S68" i="1"/>
  <c r="P68" i="1"/>
  <c r="L6" i="1"/>
  <c r="AA6" i="1" s="1"/>
  <c r="L42" i="1"/>
  <c r="R42" i="1"/>
  <c r="X42" i="1"/>
  <c r="U42" i="1"/>
  <c r="K46" i="1"/>
  <c r="Z46" i="1" s="1"/>
  <c r="U45" i="1"/>
  <c r="R45" i="1"/>
  <c r="Q45" i="1"/>
  <c r="O45" i="1"/>
  <c r="N45" i="1"/>
  <c r="Z45" i="1" s="1"/>
  <c r="R29" i="1"/>
  <c r="L28" i="1"/>
  <c r="U28" i="1"/>
  <c r="X28" i="1"/>
  <c r="X23" i="1"/>
  <c r="AA23" i="1" s="1"/>
  <c r="X19" i="1"/>
  <c r="AA19" i="1" s="1"/>
  <c r="Q19" i="1"/>
  <c r="Z19" i="1" s="1"/>
  <c r="Q57" i="1"/>
  <c r="N57" i="1"/>
  <c r="Z57" i="1" s="1"/>
  <c r="T33" i="1"/>
  <c r="T68" i="1" s="1"/>
  <c r="Q33" i="1"/>
  <c r="Z33" i="1" s="1"/>
  <c r="AA45" i="1" l="1"/>
  <c r="AA28" i="1"/>
  <c r="R68" i="1"/>
  <c r="AA29" i="1"/>
  <c r="Y68" i="1"/>
  <c r="V68" i="1"/>
  <c r="Q68" i="1"/>
  <c r="N68" i="1"/>
  <c r="M68" i="1"/>
  <c r="L68" i="1"/>
  <c r="K68" i="1"/>
  <c r="O66" i="1"/>
  <c r="X40" i="1"/>
  <c r="X68" i="1" s="1"/>
  <c r="U40" i="1"/>
  <c r="AA40" i="1" s="1"/>
  <c r="O21" i="1"/>
  <c r="U10" i="1"/>
  <c r="AB68" i="1" l="1"/>
  <c r="Z68" i="1"/>
  <c r="U68" i="1"/>
  <c r="AA10" i="1"/>
  <c r="AA21" i="1"/>
  <c r="O42" i="1"/>
  <c r="AA66" i="1"/>
  <c r="AA42" i="1" l="1"/>
  <c r="O68" i="1"/>
  <c r="AA68" i="1" s="1"/>
</calcChain>
</file>

<file path=xl/sharedStrings.xml><?xml version="1.0" encoding="utf-8"?>
<sst xmlns="http://schemas.openxmlformats.org/spreadsheetml/2006/main" count="981" uniqueCount="533">
  <si>
    <t>Entités impliquées</t>
  </si>
  <si>
    <t>N°</t>
  </si>
  <si>
    <t>Objectifs stratégiques</t>
  </si>
  <si>
    <t>Objectifs opérationels</t>
  </si>
  <si>
    <t>Mesures</t>
  </si>
  <si>
    <t>Actions</t>
  </si>
  <si>
    <t>Planification</t>
  </si>
  <si>
    <t>Pilotes/partenaires</t>
  </si>
  <si>
    <t>RW</t>
  </si>
  <si>
    <t>FWB</t>
  </si>
  <si>
    <t>Cocof</t>
  </si>
  <si>
    <t>Dépenses RW
2020</t>
  </si>
  <si>
    <t xml:space="preserve">Dépenses FWB
2020 </t>
  </si>
  <si>
    <t xml:space="preserve">Dépenses COCOF
2020 </t>
  </si>
  <si>
    <t>Dépenses RW
2021</t>
  </si>
  <si>
    <t>Dépenses FWB
2021</t>
  </si>
  <si>
    <t>Dépenses COCOF
2021</t>
  </si>
  <si>
    <t>Dépenses RW
2022</t>
  </si>
  <si>
    <t>Dépenses FWB
2022</t>
  </si>
  <si>
    <t>Dépenses COCOF
2022</t>
  </si>
  <si>
    <t>Dépenses RW
2023</t>
  </si>
  <si>
    <t>Dépenses FWB
2023</t>
  </si>
  <si>
    <t>Dépenses COCOF
2023</t>
  </si>
  <si>
    <t xml:space="preserve">
Dépense RW
 2024</t>
  </si>
  <si>
    <t xml:space="preserve">
Dépense FWB
2024</t>
  </si>
  <si>
    <t xml:space="preserve">
Dépense COCOF
2024</t>
  </si>
  <si>
    <t>Dépenses RW 
2020-2024</t>
  </si>
  <si>
    <t>Dépenses FWB
2020-2024</t>
  </si>
  <si>
    <t>Dépenses Cocof
2020-2024</t>
  </si>
  <si>
    <t>Indicateurs de suivi</t>
  </si>
  <si>
    <t>Etat d'avancement : 
 à lancer/ en cours/ finalisé</t>
  </si>
  <si>
    <t>Avancées de la mesure 
(descriptif + indicateurs de suivi réalisés ?)</t>
  </si>
  <si>
    <t>Commentaires : obstacles, réorientation de la mesure,…)</t>
  </si>
  <si>
    <t>Souhait de reconduire/poursuivre l'action dans un prochain plan : 
OUI / NON</t>
  </si>
  <si>
    <t xml:space="preserve">
Justification</t>
  </si>
  <si>
    <t>Commentaires de la société civile</t>
  </si>
  <si>
    <t>1. Mener une politique intégrée de lutte contre la violence basée sur le genre et collecter des données quantitatives et qualitatives sur toutes les formes de violence</t>
  </si>
  <si>
    <t>1. En cohérence avec les objectifs fédéraux discutés au sein de la CIM droits des femmes, obtenir des données précises afin d'évaluer différents aspects des 
 violences</t>
  </si>
  <si>
    <t>Systématiser la récolte et l’analyse des données statistiques ventilées par sexe</t>
  </si>
  <si>
    <t>• Créer une nomenclature des types/formes de violences concernées,
 • Identifier au sein des différents secteurs les données déjà récoltées et  celles manquantes ;
 • Réaliser une analyse au sein de chaque secteur sur les possibilités de  modification de leur mode de récolte ou de récolte de nouvelles données ;
 • Si cela s’avère nécessaire, former le personnel en charge de réaliser la  récolte afin d’identifier les différents types/formes de violence.</t>
  </si>
  <si>
    <t>2021-2024</t>
  </si>
  <si>
    <t>• Ministres pilotes :
 B. Linard, Bertiaux, P.-Y. Jeholet, C. Morreale, B. Trachte
 • Administrations :
 o FWB : ARES, CCA, OPC, ONE, OEJAJ, DEC
 o Wallonie : AVIQ, SPW IAS
 o Cocof : Services Santé et affaires sociales
 • Partenaires :
 o FWB : équipes SOS Enfants (ONE)
 o Cocof : Fédérations de</t>
  </si>
  <si>
    <t>X</t>
  </si>
  <si>
    <t>Augmentation des statistiques disponibles</t>
  </si>
  <si>
    <t>En cours / Partiellement réalisé</t>
  </si>
  <si>
    <r>
      <rPr>
        <b/>
        <u/>
        <sz val="11"/>
        <color rgb="FF000000"/>
        <rFont val="Calibri"/>
        <family val="2"/>
      </rPr>
      <t xml:space="preserve">RW
</t>
    </r>
    <r>
      <rPr>
        <b/>
        <sz val="11"/>
        <color rgb="FF000000"/>
        <rFont val="Calibri"/>
        <family val="2"/>
      </rPr>
      <t xml:space="preserve">Dans la droite lignée des recommandations de la Convention d'Istanbul, les statistiques sont déjà genrées pour les secteurs agréés en matière de violences, les maisons d'accueil  et les centres de planning familial. Les statistiques spécifiques à la Ligne d'Ecoute violences conjugales sont également genrées. 
A noter que  le  Rapport d'Activité simplifié et Harmonisé (RASH) pour les Centres de planning familial et le secteur "violence" ( depuis 2024) reprend hommes, femmes et X.
</t>
    </r>
    <r>
      <rPr>
        <b/>
        <u/>
        <sz val="11"/>
        <color rgb="FF000000"/>
        <rFont val="Calibri"/>
        <family val="2"/>
      </rPr>
      <t xml:space="preserve">FWB
</t>
    </r>
    <r>
      <rPr>
        <b/>
        <sz val="11"/>
        <color rgb="FF000000"/>
        <rFont val="Calibri"/>
        <family val="2"/>
      </rPr>
      <t xml:space="preserve">ONE : Le service CAPP de l'ONE collecte des données concernant les équipes SOS Enfants. Le service, dans son rapport statistique annuel intégré à l'ONE en chiffre, anonymise par agrégation ces données et publie différentes analyses ventilées par sexe. Par exemple, dans l'ONE en chiffre 2022, on retrouve le rapport de féminité des signalements par groupes d'âge (p. 60), la ventilation par sexe et par groupes d'âge des types de maltraitance signalés (p. 62).
lien : www.one.be/fileadmin/user_upload/siteone/PRESENTATION/Rapports_d_activite/2022-rapport-activites-chiffres.pdf
Au niveau de l'Aide à la jeunesse, réflexion en cours sur les données statistiques relatives aux motifs de prise en charge des jeunes par les SAJ (voir mesure 2). 
Le secteur des Maisons de Justice a entamé une réflexion relative à la ventilation par sexe des justiciables pris en charge. 
</t>
    </r>
    <r>
      <rPr>
        <b/>
        <u/>
        <sz val="11"/>
        <color rgb="FF000000"/>
        <rFont val="Calibri"/>
        <family val="2"/>
      </rPr>
      <t xml:space="preserve">COCOF :
</t>
    </r>
    <r>
      <rPr>
        <b/>
        <sz val="11"/>
        <color rgb="FF000000"/>
        <rFont val="Calibri"/>
        <family val="2"/>
      </rPr>
      <t xml:space="preserve">Mise en place du genderbudgeting en Cocof via un arrêté
Evaluation 
AMA : cette mesure n’a pas été réalisée.  Aucune réunion de concertation n’a été  organisée.  Néanmoins, les maisons d’accueil agréées par la COCOF et par le Wallonie  doivent, annuellement, communiquer des données statistiques à leurs pouvoirs subsidiant . Rien n’est demandé réglementairement pour les maisons d’accueil ou pour tout autre service agréés par la COCOM. </t>
    </r>
    <r>
      <rPr>
        <b/>
        <sz val="11"/>
        <color rgb="FFFF0000"/>
        <rFont val="Calibri"/>
        <family val="2"/>
      </rPr>
      <t>QUID 30K COCOF</t>
    </r>
    <r>
      <rPr>
        <b/>
        <sz val="11"/>
        <color rgb="FF000000"/>
        <rFont val="Calibri"/>
        <family val="2"/>
      </rPr>
      <t xml:space="preserve">
</t>
    </r>
  </si>
  <si>
    <r>
      <t>Constat : chaque secteur effectue un travail sur la récolte de ses statistiques. Pas encore d'harmonisation entre les mêmes secteurs de 2 entités différentes. Pas de statistiques coordonnées.</t>
    </r>
    <r>
      <rPr>
        <u/>
        <sz val="11"/>
        <color rgb="FF000000"/>
        <rFont val="Calibri"/>
        <family val="2"/>
      </rPr>
      <t xml:space="preserve">
RW</t>
    </r>
    <r>
      <rPr>
        <sz val="11"/>
        <color rgb="FF000000"/>
        <rFont val="Calibri"/>
        <family val="2"/>
      </rPr>
      <t xml:space="preserve"> : oui. d'autres secteurs doivent encore effectuer le travail.
</t>
    </r>
    <r>
      <rPr>
        <u/>
        <sz val="11"/>
        <color rgb="FF000000"/>
        <rFont val="Calibri"/>
        <family val="2"/>
      </rPr>
      <t>FWB</t>
    </r>
    <r>
      <rPr>
        <sz val="11"/>
        <color rgb="FF000000"/>
        <rFont val="Calibri"/>
        <family val="2"/>
      </rPr>
      <t xml:space="preserve"> : 
ONE : pour l'ONE cette récolte de données doit être maintenue car elle est indicative de tendances structurelles dans le travail social accompli par les équipes SOS Enfants. 
Pouvoir documenter un fait social tel que l'influence du genre dans les dynamiques de signalement de la maltraitance infantile paraît nécessaire pour un pilotage pertinent de l'action publique en ce domaine.
</t>
    </r>
    <r>
      <rPr>
        <u/>
        <sz val="11"/>
        <color rgb="FF000000"/>
        <rFont val="Calibri"/>
        <family val="2"/>
      </rPr>
      <t>COCOF</t>
    </r>
    <r>
      <rPr>
        <sz val="11"/>
        <color rgb="FF000000"/>
        <rFont val="Calibri"/>
        <family val="2"/>
      </rPr>
      <t xml:space="preserve"> : projet en 4 ans destiné à être perennisé</t>
    </r>
  </si>
  <si>
    <t>Quid coordination entre les 3 entités. Ou seront disponibles les données. Qui se charge de leur diffusion ? Quid des données des associations qui accompagne des victimes (Respect senior, Mon mariage m'appartient, Handicap ?). Quid de l'implication de l'IWEPS, Observatoire wallon de la Santé (AVIQ), Institut bruxellois de statistique et d'analyse (quid Bruxelles prévention et sécurité) qui pourraient valoriser les données.</t>
  </si>
  <si>
    <t>1. Mener une politique intégrée de lutte contre la violence basée sur le genre et collecter des données quantitatives et qualitatives sur toutes les formes de violence.</t>
  </si>
  <si>
    <t>1. En cohérence avec les objectifs fédéraux discutés au sein de la CIM droits des femmes, obtenir des données précises afin d'évaluer différents aspects des violences.</t>
  </si>
  <si>
    <t>Réaliser, tous les trois ans, un rapport statistique relatif aux motifs de prise en charge des mineures victimes de violences basées sur le genre</t>
  </si>
  <si>
    <t>• Améliorer l’enregistrement des données relatives aux mineurs victimes de violences basées sur le genre ;
 • Extraire et analyser les données d’intérêt ;
 • Produire et diffuser un rapport.</t>
  </si>
  <si>
    <t>• Ministre pilote : F. Bertiaux
 • Administrations : AGAJ</t>
  </si>
  <si>
    <t>• Extraire les données à inclure dans le rapport 
• Rapport statistique publié.</t>
  </si>
  <si>
    <r>
      <rPr>
        <b/>
        <u/>
        <sz val="11"/>
        <color rgb="FF000000"/>
        <rFont val="Calibri"/>
        <family val="2"/>
      </rPr>
      <t xml:space="preserve">FWB
</t>
    </r>
    <r>
      <rPr>
        <b/>
        <sz val="11"/>
        <color rgb="FF000000"/>
        <rFont val="Calibri"/>
        <family val="2"/>
      </rPr>
      <t xml:space="preserve">Une réflexion est en cours au sein de l'AGAJ sur les données statistiques pertinentes qu'il serait possible d'identifier et utile de mettre à jour de manière triennale relatives aux motifs de prise en charge de mineur·es par les services de l'Aide à la jeunesse. 
A ce stade la réflexion, les données suivantes ont été identifiées : 
•	Sexe de la victime : incontournable (pourcentage de victimes filles garçon + nombre absolu de victimes filles et garçon)
•	Sexe de l'auteur (si connu) 
•	Ventilation par tranches d’âge : uniquement pour les violences sexuelles. 
•	motif d'intervention du SAJ en terme de forme de violence. </t>
    </r>
  </si>
  <si>
    <r>
      <rPr>
        <u/>
        <sz val="10"/>
        <color rgb="FF000000"/>
        <rFont val="Arial"/>
        <family val="2"/>
      </rPr>
      <t>FWB</t>
    </r>
    <r>
      <rPr>
        <sz val="10"/>
        <color rgb="FF000000"/>
        <rFont val="Arial"/>
        <family val="2"/>
      </rPr>
      <t xml:space="preserve"> : 
OUI : cette mesure n'ayant pas été finalisée au moment de l'évaluation du rapport, il serait nécessaire qu'elle fasse partie des mesures du Plan prochain</t>
    </r>
  </si>
  <si>
    <t>Intérêt de prendre en compte la relation victime auteur (si identifié)</t>
  </si>
  <si>
    <t>1. En cohérence avec les objectifs fédéraux discutés au sein de la CIM droits des femmes, obtenir des données précises afin d'évaluer différents aspects des violences</t>
  </si>
  <si>
    <t>Financer une recherche sur les mutilations génitales féminines (MGF) de manière à adapter les stratégies de sensibilisation aux communautés peu accessibles</t>
  </si>
  <si>
    <t>• Soutien des initiatives des acteurs associatifs spécialisés en matière de lutte contre les MGF ; • Constitution d'un comité d'accompagnement ; • Publication et communication</t>
  </si>
  <si>
    <t>• Ministres pilotes : B. Linard, C. Morreale, B. Trachte • Administrations : 
o FWB : DEC, ONE 
o Wallonie : SPW IAS o Cocof : Services Santé et affaires sociales • Partenaires : 
o FWB : Fond Houtman</t>
  </si>
  <si>
    <t>• Subvention octroyée • Comité d'accompagnement constituté • Publication et communication réalisées</t>
  </si>
  <si>
    <t>Finalisé</t>
  </si>
  <si>
    <r>
      <t xml:space="preserve">2022
FWB: Dans le cadre du projet "reconnaissance de collectifs d'associations luttant contre les violences faites aux femmes", la FWB finance une recherche qualitative menée par les asbl GAMS, Awsa et OASIS Belgium, auprès des communautés concernées par les mutilations génitales féminines (MGF) qui sont peu représentées dans les services de soutien alors qu’elles sont physiquement présentes en Belgique. Les résultats de la recherche permettront d’adapter les stratégies de sensibilisation pour les communautés peu accessibles. 
Le GAMS en collaboration avec Osasis mène actuellement une recherche visant les femmes des pays arabes et d'Asie. Le montant prévu pour cette étude est valorisé dans la mesure 40
</t>
    </r>
    <r>
      <rPr>
        <b/>
        <u/>
        <sz val="11"/>
        <color rgb="FF000000"/>
        <rFont val="Calibri"/>
        <family val="2"/>
      </rPr>
      <t xml:space="preserve">RW
</t>
    </r>
    <r>
      <rPr>
        <b/>
        <sz val="11"/>
        <color rgb="FF000000"/>
        <rFont val="Calibri"/>
        <family val="2"/>
      </rPr>
      <t xml:space="preserve">voir commentaires ci-contre et la mesure 53 : le GAMS est agréé de manière globale dans le cadre de la programmation en prévention et promotion de la Santé 2023-2027 (AVIQ) pour mener un programme d'actions coordonnées.
</t>
    </r>
  </si>
  <si>
    <t>RW : oui si étude prévalence
FWB : NON. Une étude de prévalence générale est réalisée par le GAMS de manière régulière sur un financement fédéral. La présente mesure concerne une recherche à visée unique permettant d'identifier des publics d'origine spécifique (pays arabes et d'Asie du Sud Est) afin de comprendre pourquoi ces publics ne se retrouvent pas dans l'accompagnement du GAMS. Par contre, une mesure sur la mise en oeuvre des constats qui auront pu être dégagés de cette étude aurait toute sa place dans un prochain plan 
COCOF : oui</t>
  </si>
  <si>
    <t>Obtenir des statistiques officielles et comparables sur les différentes formes de violences basées sur le genre</t>
  </si>
  <si>
    <t>• Adoption d'un arrêté de subvention à destination de l'IWEPS, pour le remboursement de la quote-part de marché public réalisé par Statbel dans l'enquête relative aux violences basées sur le genre; • Adoption d'un arrêté de subvention à destination de l'IWEPS pour l'intervention dans les frais de personnel et de fonctionnement d'un demi ETP chargé de réaliser une recherche sur les violences basées sur le genre en Région wallonne pour la période du 1er novembre 2020 au 31 octobre 2024 ; • Mise en place d’un Comité d’accompagnement.</t>
  </si>
  <si>
    <t>2020-2024</t>
  </si>
  <si>
    <t>• Ministre pilotes: P.Y. Jeholet, B. Linard, C. Morreale • Administrations: o SPW IAS o DEC • Partenaires : IWEPS</t>
  </si>
  <si>
    <t>• Base de données statistiques disponible ; • Livrables finaux : Rapport d'enquête, collecte de données et analyse de la situation en Wallonie et à Bruxelles en ce qui concerne les violences basées sur le genre.</t>
  </si>
  <si>
    <r>
      <t xml:space="preserve">L’enquête européenne « Gender-Based Violence » (GBV-Eurostat) a été mise en oeuvre en Belgique par STATBEL, en collaboration avec les instituts statistiques régionaux. L'enquête a principalement pour objectif de disposer de données actualisées sur l’ampleur et les conséquences des violences et d’aider à élaborer des politiques de prévention et d’assistance en la matière. L’enquête  a permis d'interroger près de 5.000 personnes âgées de 18 à 74 ans en Belgique sur leurs expériences en matière de violences fondées sur le genre. Les résultats seront communiqués au plus tard 
La RW et la FWB ont contribué  financièrement à la recherche. Celle-ci  sera publiée par STATBEL après la publication d’un rapport reprenant les chiffres-clés de l’enquête et présenté conjointement par les instituts statistiques régionaux. Cette publication est prévue pour avril 2024.  </t>
    </r>
    <r>
      <rPr>
        <b/>
        <sz val="11"/>
        <color rgb="FF000000"/>
        <rFont val="Calibri"/>
        <family val="2"/>
      </rPr>
      <t xml:space="preserve">
</t>
    </r>
    <r>
      <rPr>
        <b/>
        <u/>
        <sz val="11"/>
        <color rgb="FF000000"/>
        <rFont val="Calibri"/>
        <family val="2"/>
      </rPr>
      <t xml:space="preserve">RW
</t>
    </r>
    <r>
      <rPr>
        <b/>
        <sz val="11"/>
        <color rgb="FF000000"/>
        <rFont val="Calibri"/>
        <family val="2"/>
      </rPr>
      <t>Initialement, 69 000 euros étaient prévus pour la quote part wallonne à l'enquête de Profact mais la facture finale  s'est finalement élevée à  39.495,08€ (part RW)
La RW a dégagé 150 000€ suplémentaires pour le financement d'un 0,5 ETP et des frais de fonctionnement à l'IWEPS pour les années 2020-2024 (prolongé jusqu'en 2025) afin de contribuer à l'élaboration d'une base de données propre et fiable à l'issue du travail de terrain (i.e. la récolte des données effectué par le bureau d'études Profact). A l’issue de la récolte des données qui s'est étalée de juillet 2021 à août 2022, le travail de la chargée de recherches à l'IWEPS constistait à nettoyer la base de données et à effectuer les différents contrôles nécessaires pour assurer la consistance et la cohérence des données. En juillet 2023, la base de données a pu être envoyée pour validation à Eurostat.</t>
    </r>
  </si>
  <si>
    <r>
      <rPr>
        <b/>
        <sz val="11"/>
        <color rgb="FF000000"/>
        <rFont val="Calibri"/>
        <family val="2"/>
      </rPr>
      <t xml:space="preserve">2024
</t>
    </r>
    <r>
      <rPr>
        <sz val="11"/>
        <color rgb="FF000000"/>
        <rFont val="Calibri"/>
        <family val="2"/>
      </rPr>
      <t>Recherche Gender Based Violence : Deux méthodes de collecte des données ont été mises en place : le Computer-Assisted Web Interviewing (CAWI) et Computer-Assisted Personal Interviewing (CAPI). La seconde méthode avait pour but d’atteindre des profils de la population plus difficilement atteignables avec la première. Les taux de réponse CAWI ont été plus élevés qu’escomptés au départ mais le nombre d'enquêtes CAPI en région wallonne et, dans une certaine mesure, bruxelloise, se situe en-deçà des effectifs attendus. Les méthodologues de STATBEL ont donc dû adapter le calcul des pondérations à ces taux de réponses variables, de manière à assurer la représentativité statistique de l’échantillon pour chaque région. Néanmoins, la plus grande part de l’échantillon est issue du CAWI et non du CAPI. L’échantillon est donc, in fine, bien représentatif de la population et permet des analyses fiables.</t>
    </r>
    <r>
      <rPr>
        <b/>
        <sz val="11"/>
        <color rgb="FF000000"/>
        <rFont val="Calibri"/>
        <family val="2"/>
      </rPr>
      <t xml:space="preserve"> 
</t>
    </r>
    <r>
      <rPr>
        <u/>
        <sz val="11"/>
        <color rgb="FF000000"/>
        <rFont val="Calibri"/>
        <family val="2"/>
      </rPr>
      <t xml:space="preserve">RW
</t>
    </r>
    <r>
      <rPr>
        <b/>
        <sz val="11"/>
        <color rgb="FF000000"/>
        <rFont val="Calibri"/>
        <family val="2"/>
      </rPr>
      <t xml:space="preserve">
</t>
    </r>
    <r>
      <rPr>
        <u/>
        <sz val="11"/>
        <color rgb="FF000000"/>
        <rFont val="Calibri"/>
        <family val="2"/>
      </rPr>
      <t xml:space="preserve">FWB
</t>
    </r>
  </si>
  <si>
    <t>RW : oui. à coordonner avec le Fédéral
FWB : OUI. Il est envisagé que l'étude menée au niveau européen Gender based violence soit menée de manière réccurente. A ce stade, on ne peut pas encore présager du délai de réalisation et si ce délais correspondrait avec la durée du prochain plan.</t>
  </si>
  <si>
    <t>Quid d'une récurrence de l'enquête ? Rajout de questions envisageable dans ce cas ? Comment faire remonter les besoins des professionnel·les accompagnant les victimes (par ex : prévention primaire/autodéfense féministe : besoin réaction de la victime et conséquence de leur réaction)</t>
  </si>
  <si>
    <t>2. Donner accès au plus grand nombre aux outils de prévention</t>
  </si>
  <si>
    <t>Création d'un kit de sensibilisation à destination des pouvoirs locaux</t>
  </si>
  <si>
    <t>• Recensement des outils adaptés aux besoins de pouvoirs locaux (site web, brochures, affiches, campagnes, …) en concertation avec la société civile et des représentants des entités concernées; • Ces outils seront répertoriés et accessibles depuis le nouveau site WEB de lutte contre les violences intra-francophone; • Les entités communales en seront informées par un courrier des Ministres porteurs du projet.</t>
  </si>
  <si>
    <t>• Ministre pilote : C. Collignon • Ministre associée : C. Morreale • Administration : SPW IAS</t>
  </si>
  <si>
    <t>• Création du site WEB avec boîte à outils pour les communes (CM); • Envoi d'un courrier d'information aux Communes (CC).</t>
  </si>
  <si>
    <r>
      <rPr>
        <b/>
        <u/>
        <sz val="11"/>
        <color rgb="FF000000"/>
        <rFont val="Calibri"/>
      </rPr>
      <t xml:space="preserve">RW
</t>
    </r>
    <r>
      <rPr>
        <b/>
        <sz val="11"/>
        <color rgb="FF000000"/>
        <rFont val="Calibri"/>
      </rPr>
      <t xml:space="preserve">La mesure a été réorientée. Il ne s'agira plus de réaliser un kit autonome mais de permettre aux pouvoirs locaux d'accéder à différents outils via le site internet de référence sur les violences faites aux femmes (voir mesure 21). L'outilthèque comprendra un moyen d'identifier les outils qui seraient utiles aux pouvoirs locaux. Chaque CPAS doit disposer d'un·e référent·es genre (mesure obligatoire). Les service communications des communes sont informés des nouvelles campagnes qui sont lancées par la RW. </t>
    </r>
  </si>
  <si>
    <r>
      <rPr>
        <b/>
        <sz val="11"/>
        <color rgb="FF000000"/>
        <rFont val="Calibri"/>
        <family val="2"/>
      </rPr>
      <t xml:space="preserve">
2024
</t>
    </r>
    <r>
      <rPr>
        <u/>
        <sz val="11"/>
        <color rgb="FF000000"/>
        <rFont val="Calibri"/>
        <family val="2"/>
      </rPr>
      <t xml:space="preserve">RW
</t>
    </r>
    <r>
      <rPr>
        <sz val="11"/>
        <color rgb="FF000000"/>
        <rFont val="Calibri"/>
        <family val="2"/>
      </rPr>
      <t xml:space="preserve">
</t>
    </r>
  </si>
  <si>
    <t>oui</t>
  </si>
  <si>
    <t>OUI &lt; L'action n'est pas terminée et devrait être poursuivie durant la prochaine législature</t>
  </si>
  <si>
    <t>Demande d'accompagner les pouvoirs locaux et les informer sur l'existence des outils et donner une sensibilisation sur leur bonne sensibilisation. Cf travail Vie féminine d'exploration des pouvoirs locaux. Comment faire en sorte que les pouvoirs locaux s'impliquent ?
Confusion entre les termes ?
Information = changer les savoir (faire savoir que ça existe)
Sensibilisation = changer les attitudes et motivation.
Prévention = changer les comportement (éviter que la violence n'advienne)</t>
  </si>
  <si>
    <t>Mener une réflexion sur la problématique du cyber harcèlement chez les jeunes.</t>
  </si>
  <si>
    <t>• Consultation : demandes d’avis aux commissions consultatives des organisations de jeunesse et des centres de jeunes et analyse des besoins ;
 • En collaboration avec l’administration : mobilisation des structures s’étant spécialisées dans le cyber harcèlement et plus largement dans l’éducation aux médias et analyse des outils déjà en place ;
 • Analyse des possibilités visant à apporter un soutien spécifique au secteur.</t>
  </si>
  <si>
    <t>• Ministre pilote : F. Bertiaux,
 • Ministre associée : B.Linard
 • Administrations : Service de la Jeunesse
 • Fédérations représentatives :
 o CCOJ
 o CCMCJ</t>
  </si>
  <si>
    <t>• Réalisation de la consultation des instances consultatives ;
 • Nombre de structures mobilisées autour de la thématique ;
 • Réalisation de l’analyse des possibilités visant à apporter un soutien spécifique au secteur.</t>
  </si>
  <si>
    <t xml:space="preserve">Une réflexion est en cours impliquant  la Direction de la Jeunesse, le Forum des jeunes et l’OEJAJ. Au second semestre 2024, un état des lieux relatifs aux outils existant sera réalisé. Sur base de la récolte, il sera décidé s’il est opportun d’affiner ou d’approfondir certains aspects et ou lancer une étude/ recherche, le cas échéant et récolter la parole des jeunes (au plus tôt 2025).
Un appel à projets visant à promouvoir l’éducation aux médias dans le secteur de la jeunesse a été lancé en mars 2024. Cet appel se divise en 2 axes distincts :
*AXE I : la formation de travailleurs de jeunesse afin de renforcer les capacités de jugement critique des travailleurs de jeunesse en matière d’éducation aux médias, et les outiller afin qu’ils puissent mener à l’avenir des projets d’éducation aux médias de qualité avec les jeunes de leur association. Il ne s’agit donc pas de créer des contenus de formations ou d’en offrir. Une enveloppe de 30.000,00 euros est dédiée à cet axe. 
*AXE 2 : la réalisation de projets participatifs par et pour des jeunes âgés de 6 à 30 ans en éducation aux médias sur deux thématiques. Une enveloppe de 50.000 € sera consacrée à cet axe dont 25.000 euros seront prioritairement attribués à la thématique liée au cyber-harcèlement
</t>
  </si>
  <si>
    <t>Mise en place d’une obligation de rapportage auprès du comité de pilotage en vue d’une évaluation du projet au terme d’un an (disposer de chiffres factuels pour l’évaluation du projet avant d’éventuellement le pérenniser dans le futur ; dans le cadre d’un co-financement possible avec la Région wallonne, puisque ce projet se situe à la frontière des compétences de la FWB et de la RW)</t>
  </si>
  <si>
    <t>Utile d'impliquer Child Focus qui a produit des outils sur cette problématique</t>
  </si>
  <si>
    <t>Soutenir les établissements d'enseignement supérieur dans la mise en place d'outils et l'encadrement des victimes de harcèlement dans l'enseignement supérieur et la recherche.</t>
  </si>
  <si>
    <t>• Réaliser un état des lieux objectivé et comparatif des dispositifs existants, y compris les bonnes pratiques et les modes de diffusion de l’information, dans chaque établissement d’enseignement supérieur (EES), en matière de lutte contre le harcèlement, sur la base d’un des critères de discrimination
 visés par le décret du 12 décembre 2008 relatif à la lutte contre certainesformes de discrimination ;
 • Assurer la communication, la coordination et l’évaluation des mesuresexistantes ;
 • Proposer aux EES une Charte générique en matière de lutte contre le harcèlement ;
 • Apporter un soutien aux initiatives nouvelles et bonnes pratiques initiées par les EES.</t>
  </si>
  <si>
    <t>• Ministres pilote : F. Bertiaux
 • Administrations :
 o Administration générale de l’Enseignement
 o ARES
 • Etablissements d’enseignement supérieur et de recherche et Personnes decontact genre au sein des EES</t>
  </si>
  <si>
    <t>• Réalisation de l’état des lieux ;
 • Diffusion de l’information relative aux dispositifs existants ;
 • Réalisation de l’évaluation des dispositifs existants ;
 • Mise à disposition de la charte.</t>
  </si>
  <si>
    <r>
      <rPr>
        <b/>
        <sz val="11"/>
        <color rgb="FF000000"/>
        <rFont val="Calibri"/>
      </rPr>
      <t xml:space="preserve">
</t>
    </r>
    <r>
      <rPr>
        <b/>
        <u/>
        <sz val="11"/>
        <color rgb="FF000000"/>
        <rFont val="Calibri"/>
      </rPr>
      <t>FWB</t>
    </r>
    <r>
      <rPr>
        <b/>
        <sz val="11"/>
        <color rgb="FF000000"/>
        <rFont val="Calibri"/>
      </rPr>
      <t xml:space="preserve">:
* Diffusion le 01.09;2021 d’une circulaire rappelant le cadre législatif existant (loi bien-être, décret anti-discrimination, code pénal et éventuellement ROI des EES), les procédures internes et externes (tels que réorientation vers la police, l’Institut pour l’égalité des femmes et des hommes et UNIA) ainsi que les services d’aide existants (services sociaux des EES services d’aides aux victimes tel que SOS viols, etc.). La circulaire précise également la nécessité que les établissements doivent inscrire la lutte contre le harcèlement, les discriminations et les violences sexistes et sexuelles au sein de leur règlement général des études. La circulaire prévoit également la désignation au sein de chaque EES d'un «point de contact » en matière de harcèlement.
https://www.gallilex.cfwb.be/document/pdf/48826_000.pdf 
* En 2023, un nouvelle circulaire a été communiquée aux EES, aborgeant la circulaire de 2021. Elle est notamment motivée p ar les modifications apportées au sein du Code pénal sexuel. Elle précise également les rôles de chacun et rappelle les services d’aide et d’accompagnements spécialisés externes qui peuvent appuyer les établissements et assurer la prise en charge. 
* Un Appel à projets relatif au harcèlement a été lancé en 2021 à destination des Ecoles supérieures des Arts (ESA). Il a permis de financer 9 projets destinés à lutter contre le harcèlement (en 2021-2022)
* Des personnes référence genre ont 
* Lancement en 2022 d'une vaste enquête sur le bien-être, le harcèlement et les discriminations dans l’enseignement supérieur (BEHAVES). La recherche est cloturée mais le rapport n'est pas encore disponible.
</t>
    </r>
  </si>
  <si>
    <t xml:space="preserve">Cette nouvelle initiative - soutien des EES dans leur mission de prévention et lutte contre le harcèlement - devrait être poursuivie </t>
  </si>
  <si>
    <t>Les établissements ont été soutenus via la communication d'information et un appel à projets unique en 2021. Il faudrait s'assurer que ces missions soient accompagnées de moyens nécessaires pour leur mise en oeuvre sur le long terme</t>
  </si>
  <si>
    <t>3. Articuler recherche et prévention</t>
  </si>
  <si>
    <t>Soutenir le secteur associatif spécialisé dans le but de mener des projets visant à développer des masculinités alternatives et positives face aux violences faites aux filles et aux femmes.</t>
  </si>
  <si>
    <t>• Soutien des opérateurs associatifs spécialisés développant des projets dans ce cadre ;
 • Octroi d’une subvention sur 3 ans ;
 • Constitution d’un comité d’accompagnement ;
 • Formation de formateurs ;
 • Mise en place du projet pilote ; • Evaluation ;
 • Publication et communication.</t>
  </si>
  <si>
    <t xml:space="preserve">• Ministre pilote : B. Linard
 • Administrations : DEC (éventuellement Culture EP)
</t>
  </si>
  <si>
    <t>• Demande de subvention déposée par un opérateur associatif spécialisé,
 • Convention pluriannuelle de subvention signée (sur 3 ans)
 • Comité d’accompagnement constitué
 • Formateurs formés ;
 • Projet pilote réalisé
 • Evaluation réalisé
 • Publication disponible et communication réalisée.</t>
  </si>
  <si>
    <t xml:space="preserve">
FWB : Dans le cadre des Collectifs violence soutenus, un projet menée pr le CVFE prévoit de travailler avec les jeunes sur la question de la masculité (CRUSH)
Le montant est valorisé au sein de la mesure 40
Dans le cadre de l'appel à projets Alter Egales 2023, deux projets ont été soutenus en vue de développer des masculinités alternatives : 
* dispenser aux jeunes la formation « Construire des masculinités positives et promouvoir les relations amoureuses saines et égalitaires »
* une boîte à outils conçue par des acteurices du secteur événementiel pour impulser l'implication des hommes dans la lutte contre les violences de genre.
RW : financement de Synergie Wallonie pour le développement du projet "poésie masculine", expérience immersive pour faire prendre conscience aux hommes de ce que vivent les femmes au quotidien  (déc 2022-mars 2024 89890€)</t>
  </si>
  <si>
    <t>Les initiatives actuelles sont possibles grace à des financements. Ceux-ci étant limités dans le temps, la reconduction de cette mesure  permettrait de favoriser la continuaité de cette action dans le temps voir de l'envisager de manière plus pérenne. La mesure est en efet réalisée mais l'impact est sans doute limité au vu des montants dédiés. L'impact des actions menées n'est pas prévu dans le déroulement des actions ce qui ne permet pas d'évaluer l'efficacité.</t>
  </si>
  <si>
    <t>2. Renforcer l'information-sensibilisation grand public/professionnels/public jeunes</t>
  </si>
  <si>
    <t>Généraliser les animations EVRAS dans les écoles et dans l'extra-scolaire</t>
  </si>
  <si>
    <t>Poursuivre le programme « EVRAS en jeunesse » et valoriser les ressources réalisées par les acteurs et actrices de terrain dans ce cadre.</t>
  </si>
  <si>
    <t>• Evaluation de la circulaire EVRAS en jeunesse et de son impact au sein du secteur et adaptations ad hoc en fonction des résultats
 • Valorisation des outils et ressources développés dans le cadre des appels à projets</t>
  </si>
  <si>
    <t>2020-2022</t>
  </si>
  <si>
    <t>• Ministres pilotes : F. Bertiaux, F. Daerden
 • Ministres associés : B. Linard
 • Administrations :
 o Service de la Jeunesse
 o Direction de l’Egalité des Chances</t>
  </si>
  <si>
    <t>• Réalisation de l’évaluation de la circulaire EVRAS en jeunesse
 • Valorisation des outils et ressources développés dans le cadre des appels à projets</t>
  </si>
  <si>
    <t>FWB
Circulaire: Chaque année la Direction de l'Egalité des Chances et le Service de la Jeunesse lancent un appel à projet visant a développer des projets EVRAS pour le public de la jeunesse
Un rapport d'évaluation annuel est effectué. Il permet d'adapter la circulaire en fonction des besoin et retours du terrain.
*2020 : 18 projets financés pour un total de 114.610 eur (priorité : Sensibilisation aux questions d'orientation sexuelle et la prévention des inégalités et discriminations sexistes et homophobes)
*2021 - 12 projets financés pour un total de 81.100 euros, (priorité : idem 2020)
*2022 : 16 projets financé pour un total de 100.000 eur (priorité : les réseaux sociaux : en tant qu'endroit où se manifestent l'affectif, le relationnel et le sexuel entre les jeunes et ses dérives et/ou en tant que médium de communication en matière d'EVRAS).
*2023 : 15 projets soutenus pour un montant total de 100.000 eur (priorité : idem 2022)
*2024 : le 31 janvier 2024, le Gouvernement de la FWB a adopté un décret en matière de subventionnement des activités EVRAS à destinations des jeunes. L'adoption de ce décret sécurise le déploiement du dispositif de financement annuel auprès des opérateurs jeunesse.
Les rapports d'activités des projets soutenus dans le cadre des appels sont reccueillis annuellement et font l'objet une analyse globale</t>
  </si>
  <si>
    <t>Il est déjà prévu de poursuivre cette action (cf adoption décret du 31.01.2024)</t>
  </si>
  <si>
    <t>4. Généraliser les animations EVRAS dans les écoles et dans l'extra-scolaire</t>
  </si>
  <si>
    <t>Renforcer la diffusion d'une information sur les droits à la santé sexuelle des filles et des femmes dans le cadre des animations EVRAS en milieu scolaire et extra-scolaire</t>
  </si>
  <si>
    <t>• Analyse de la programmation et des modules de formations en cours et réorientation si besoin de celles-ci afin d’y inclure ces thématiques spécifiques</t>
  </si>
  <si>
    <t>• Ministres pilotes : B. Trachte et C. Morreale • Administrations : o Service Affaires sociales Cocof o AVIQ • Les quatre fédérations de centres de planning familial • Le secteur de la jeunesse et de l’aide à la jeunesse</t>
  </si>
  <si>
    <t>• Nombre de formations des animateurs données sur cette thématique ; • Nombre d’heures d’animations EVRAS sur ces thématiques ; • Nombre d’animateurs/trices formées ; • Nombre de jeunes touchés.</t>
  </si>
  <si>
    <r>
      <rPr>
        <b/>
        <u/>
        <sz val="11"/>
        <color rgb="FF000000"/>
        <rFont val="Calibri"/>
        <family val="2"/>
      </rPr>
      <t xml:space="preserve">RW-COCOF-FWB
</t>
    </r>
    <r>
      <rPr>
        <b/>
        <sz val="11"/>
        <color rgb="FF000000"/>
        <rFont val="Calibri"/>
        <family val="2"/>
      </rPr>
      <t>L'Accord de coopération entre la RW, COCOF et FWB en vue de la généralisation de l'EVRAS a été adopté en septembre 2023 (voir mesure 13).
Dès 2024, les centres de planning familial de Wallonie et de Bruxelles deviendront les principaux organismes pour assurer aux élèves de 6ème primaire et de 4ème secondaire les animations EVRAS rendues obligatoires dans l'Accord de coopération approuvé en juillet 2023. 
Les CLPS (Centre locaux de Prévention de la Santé) et les Centres de Planning ont été subventionnés pour mener les animations EVRAS en milieu scolaire jusqu'en décembre 2024. Les premières données seront disponibles via le RASH en mars 2024.
COCOF : Le renforcement a été effectué par l’ensemble des plannings mais à des degrés divers selon les structures. Des formations spécifiques à l’attention des animateurs EVRAS sont organisées par la FLCPF (violences conjugales ; violences sexuelles ; violences gynéco). En 2020 : chaque cpf a reçu 1.000 euros pour acheter du matériel
Les données statistiques sont récoltées individuellement et ne font pas encore l'objet d'un traitement global. Les indicateurs de suivi ne peuvent être complétés.</t>
    </r>
  </si>
  <si>
    <t xml:space="preserve">RW : oui
COCOF : oui
FWB : l'EVRAS étant généralisé à raison de min. 4h sur toutes la scolarité obligatoire, il faudra évaluer quelles mesures le Gouvernement souhaite prendre pour aller au-delà. </t>
  </si>
  <si>
    <t>OUI &lt; Autre</t>
  </si>
  <si>
    <t>Développement d'un référenciel commun (guide des contenus) par niveau d'âge et par niveau d'enseignement</t>
  </si>
  <si>
    <t>• Fin 2020 : mise en commun des premiers résultats des travaux des stratégies sur le guide des contenus et validation de ceux-ci • 2021 : transcription des contenus dans des circulaires et arrêtés en vue notamment d’une labellisation des opérateurs EVRAS en milieu scolaire et dans l’extra-scolaire (voir mesure 12).</t>
  </si>
  <si>
    <t>• Ministres pilotes : B. Trachte, C.Morreale, C.Desir • Administrations : 
o Service affaires sociales cocof 
o AVIQ 
o CFWB 
o AGE • Les quatre fédérations de centres de planning familial • Le secteur de la jeunesse et de l’aide à la jeunesse • Les coordinateurs des stratégies concertées EVRAS (O’YES et la Fédération laïque de CPF)</t>
  </si>
  <si>
    <t>/</t>
  </si>
  <si>
    <r>
      <rPr>
        <b/>
        <sz val="11"/>
        <color rgb="FF000000"/>
        <rFont val="Calibri"/>
        <family val="2"/>
      </rPr>
      <t xml:space="preserve">
Référentiel disponible. 
</t>
    </r>
    <r>
      <rPr>
        <b/>
        <u/>
        <sz val="11"/>
        <color rgb="FF000000"/>
        <rFont val="Calibri"/>
        <family val="2"/>
      </rPr>
      <t>FWB</t>
    </r>
    <r>
      <rPr>
        <b/>
        <sz val="11"/>
        <color rgb="FF000000"/>
        <rFont val="Calibri"/>
        <family val="2"/>
      </rPr>
      <t xml:space="preserve">: En 2021, une subvention de 75.000 euros pour la rédaction du Guide pour l'EVRAS aux Stratégies Concertées (O'Yes et La FLPF) &gt; en vue d’obtenir un cadre de référence commun (guide des contenus) pour les animations EVRAS (comment aborder les questions de vie relationnelle, affective et sexuelles en fonction de l’âge et du niveau d’enseignement). 
La </t>
    </r>
    <r>
      <rPr>
        <b/>
        <u/>
        <sz val="11"/>
        <color rgb="FF000000"/>
        <rFont val="Calibri"/>
        <family val="2"/>
      </rPr>
      <t xml:space="preserve">COCOF </t>
    </r>
    <r>
      <rPr>
        <b/>
        <sz val="11"/>
        <color rgb="FF000000"/>
        <rFont val="Calibri"/>
        <family val="2"/>
      </rPr>
      <t xml:space="preserve">a soutenu le dispositif des SC en 2022 à concurrence de 150.000 euros 
</t>
    </r>
    <r>
      <rPr>
        <b/>
        <u/>
        <sz val="11"/>
        <color rgb="FF000000"/>
        <rFont val="Calibri"/>
        <family val="2"/>
      </rPr>
      <t xml:space="preserve">RW
</t>
    </r>
    <r>
      <rPr>
        <b/>
        <sz val="11"/>
        <color rgb="FF000000"/>
        <rFont val="Calibri"/>
        <family val="2"/>
      </rPr>
      <t xml:space="preserve">2020 : Soutien aux stratégies concertées en matière d'EVRAS ( 48,521€)
</t>
    </r>
    <r>
      <rPr>
        <b/>
        <u/>
        <sz val="11"/>
        <color rgb="FF000000"/>
        <rFont val="Calibri"/>
        <family val="2"/>
      </rPr>
      <t xml:space="preserve">
</t>
    </r>
    <r>
      <rPr>
        <b/>
        <sz val="11"/>
        <color rgb="FF000000"/>
        <rFont val="Calibri"/>
        <family val="2"/>
      </rPr>
      <t xml:space="preserve">
</t>
    </r>
  </si>
  <si>
    <t>NON. Action finalisée</t>
  </si>
  <si>
    <t>Créer un label "EVRAS écoles" pour les opérateurs souhaitant mener des animations EVRAS au sein de l'enseignement obligatoire (maternelle, primaire, secondaire)</t>
  </si>
  <si>
    <t>• Fin 2021 : mise en place par la FWB du label EVRAS dans des écoles ; • 2022 : entrée en vigueur de celui-ci.</t>
  </si>
  <si>
    <t>2022-2024</t>
  </si>
  <si>
    <t>• Ministre pilote : C. Desir • Ministres associées : B. Trachte et C. Morreale • Administrations : Administration Générale de l’Enseignement • Les membres des stratégies concertées EVRAS • La plateforme EVRAS</t>
  </si>
  <si>
    <t>• Nombre d’acteurs labelisés</t>
  </si>
  <si>
    <r>
      <rPr>
        <b/>
        <u/>
        <sz val="11"/>
        <color rgb="FF000000"/>
        <rFont val="Calibri"/>
        <family val="2"/>
      </rPr>
      <t xml:space="preserve">FWB
</t>
    </r>
    <r>
      <rPr>
        <b/>
        <sz val="11"/>
        <color rgb="FF000000"/>
        <rFont val="Calibri"/>
        <family val="2"/>
      </rPr>
      <t xml:space="preserve">Le Label EVRAS des associations qui en disposent (effectif depuis 2017 dans le secteur de la Jeunesse) est étendu aux secteurs de l’Enseignement obligatoire et de l’Aide à la Jeunesse depuis l’adoption par le Gouvernement de la FWB, de la RW et de la Commission Communautaire française d’un nouvel accord de coopération visant la généralisation de l’EVRAS le 7 juillet 2023.
La version définitive de l'accord de coopération EVRAS ne prévoit à présent qu'un seul label unique EVRAS. Un projet arrêté du Gouvernement de la Communauté française est en fin de parcours législatif (février 2024). Il vise à fixer les modalités d'octroi, de renouvellement et de retrait d'un label EVRAS unique ainsi que du processus de plainte en exécution de l’article 21 de l’accord de coopération. =&gt; indicateur atteint
</t>
    </r>
    <r>
      <rPr>
        <b/>
        <u/>
        <sz val="11"/>
        <color rgb="FF000000"/>
        <rFont val="Calibri"/>
        <family val="2"/>
      </rPr>
      <t xml:space="preserve">COCOF </t>
    </r>
    <r>
      <rPr>
        <b/>
        <sz val="11"/>
        <color rgb="FF000000"/>
        <rFont val="Calibri"/>
        <family val="2"/>
      </rPr>
      <t xml:space="preserve">: La possibilité de décerner le label est prévue par l’accord coop signé en septembre mais il faut encore l'opérationnaliser…  Le le comité d’accompagnement devra déterminer les modalités pour  accorder les labels aux assocs (autres que les CPF qui sont labélisés automatiquement).
</t>
    </r>
    <r>
      <rPr>
        <b/>
        <u/>
        <sz val="11"/>
        <color rgb="FF000000"/>
        <rFont val="Calibri"/>
        <family val="2"/>
      </rPr>
      <t>RW</t>
    </r>
    <r>
      <rPr>
        <b/>
        <sz val="11"/>
        <color rgb="FF000000"/>
        <rFont val="Calibri"/>
        <family val="2"/>
      </rPr>
      <t xml:space="preserve">: L'accord de coopération entre la RW, la FWB et la COCOF prévoit la labellisation automatique des acteurs de la RW. 
</t>
    </r>
  </si>
  <si>
    <r>
      <rPr>
        <u/>
        <sz val="11"/>
        <color rgb="FF000000"/>
        <rFont val="Calibri"/>
        <family val="2"/>
      </rPr>
      <t xml:space="preserve">FWB
</t>
    </r>
    <r>
      <rPr>
        <sz val="11"/>
        <color rgb="FF000000"/>
        <rFont val="Calibri"/>
        <family val="2"/>
      </rPr>
      <t xml:space="preserve">Au niveau politique, toutes les démarches ont été effectuées mais la mise en oeuvre doit encore suivre. </t>
    </r>
  </si>
  <si>
    <t>La reconduction de la mesure en l'état n'a pas de sens. Il  faudra adjoindre des objectifs supplémentaires puisque la mesure est pratiquement finalisée</t>
  </si>
  <si>
    <t>Actualisation d'un protocole d'accord entre la Fédération Wallonie Bruxelles, la Région Wallonne et la Commission communautaire Française en matière d'EVRAS à l'école</t>
  </si>
  <si>
    <t>• Début 2021 : signature et entrée en vigueur du texte EVRAS par les cabinets des Ministres C.Morreale, C.Désir, V.Glatigny et B. Trachte.</t>
  </si>
  <si>
    <t>• Ministres pilotes : C.Désir, F. Daerden, Bertiaux,, B. Trachte et C. Morreale • Administrations : o Service des affaires sociales cocof o AVIQ • Autres partenaires : o Les Fédérations des centres de planning o Les CPMS o Les PSE o La plateforme EVRAS o Les points d’appui EVRAS (Centre locaux de promotion de la santé - CLPS)</t>
  </si>
  <si>
    <t>• Nombre de jeunes touchés par les animations EVRAS</t>
  </si>
  <si>
    <r>
      <rPr>
        <b/>
        <sz val="11"/>
        <color rgb="FF000000"/>
        <rFont val="Calibri"/>
        <family val="2"/>
      </rPr>
      <t xml:space="preserve">Les gouvernements ont opté pour un accord de coopération plutôt qu'un protocole d'accord. La forme choisie est juridiquement plus contraignante.
L'accord de coopération sur la généralisation de l'EVRAS a été adopté le 28.09.2023.
Le nouvel accord de coopération du 7 juillet 2023 lie la Fédération Wallonie-Bruxelles, la Région wallonne et la Commission communautaire française. Il contient plusieurs nouveautés majeures en vue de réaliser la généralisation de l’EVRAS auprès des enfants et des jeunes, en l’occurrence :  1° il institue des objectifs et un cadre de référence communs au contenu des animations EVRAS, indépendamment du contexte dans lequel elles se donnent ;  2° il établit un label EVRAS commun  dans l'enseignement et dans les secteurs de la Jeunesse et de l’Aide à la jeunesse ;  3° il fixe les conditions précises dans lesquelles devra s’opérer la généralisation de l’EVRAS en milieu scolaire et en dehors ;  4° il instaure une gouvernance qui permettra de contrôler les objectifs chaque année et de suivre l’évolution des dispositions fixées par le présent accord. La couverture de la population scolaire soumise à l’obligation de tenir une activité EVRAS pour l’enseignement ordinaire est fixée à la sixième primaire et la quatrième secondaire ; et pour l’enseignement spécialisé, des élèves de Maturité IV, en phase 2 de la forme 3 et en quatrième année de la forme 4. Un indicateur en terme de jeunes touchés par les animations est défini pour l'enseignement obligatoire.
</t>
    </r>
    <r>
      <rPr>
        <b/>
        <u/>
        <sz val="11"/>
        <color rgb="FF000000"/>
        <rFont val="Calibri"/>
        <family val="2"/>
      </rPr>
      <t xml:space="preserve">RW
</t>
    </r>
    <r>
      <rPr>
        <b/>
        <sz val="11"/>
        <color rgb="FF000000"/>
        <rFont val="Calibri"/>
        <family val="2"/>
      </rPr>
      <t xml:space="preserve">La Wallonie et la COCOF ont dégagé un budget annuel total de plus de 4,8 millions d’euros ; 3,8 millions d’euros pour financer les animations dispensées par les 72 centres de planning familial et les 9 centres de locaux de prévention santé qui coordonneront l’articulation des besoins des écoles avec les offres d’animation des plannings en Wallonie, et 1 million pour mener à bien les mêmes missions en Région bruxelloise ;
L’enveloppe est répartie entre les centres de planning en fonction du nombre d’élèves sur chaque territoire, les centres sont libres d’engager du nouveau personnel ou d’augmenter le temps de travail d’animateurs déjà engagés.
</t>
    </r>
    <r>
      <rPr>
        <b/>
        <u/>
        <sz val="11"/>
        <color rgb="FF000000"/>
        <rFont val="Calibri"/>
        <family val="2"/>
      </rPr>
      <t xml:space="preserve">FWB
</t>
    </r>
    <r>
      <rPr>
        <b/>
        <sz val="11"/>
        <color rgb="FF000000"/>
        <rFont val="Calibri"/>
        <family val="2"/>
      </rPr>
      <t xml:space="preserve">Une circulaire a été envoyée à tous les établissements d'enseignement obligatoire le 7/9/2023 : 
https://www.gallilex.cfwb.be/document/pdf/50800_000.pdf 
</t>
    </r>
    <r>
      <rPr>
        <b/>
        <u/>
        <sz val="11"/>
        <color rgb="FF000000"/>
        <rFont val="Calibri"/>
        <family val="2"/>
      </rPr>
      <t xml:space="preserve">
</t>
    </r>
    <r>
      <rPr>
        <b/>
        <sz val="11"/>
        <color rgb="FF000000"/>
        <rFont val="Calibri"/>
        <family val="2"/>
      </rPr>
      <t xml:space="preserve">Les données statistiques ne sont actuellement pas disponibles de manière aglomérées. L'indicateur de suivi n'est pas opérationnel pour déterminer le degré de réalisation de la mesure..
</t>
    </r>
  </si>
  <si>
    <t>Non. Objectif atteint.</t>
  </si>
  <si>
    <t>Elargir l'EVRAS en milieu extra-scolaire, vers les secteurs de l'aide à la jeunesse et du handicap</t>
  </si>
  <si>
    <r>
      <rPr>
        <b/>
        <sz val="11"/>
        <color rgb="FF000000"/>
        <rFont val="Calibri"/>
        <family val="2"/>
      </rPr>
      <t>Secteur de l’aide à la jeunesse</t>
    </r>
    <r>
      <rPr>
        <sz val="11"/>
        <color rgb="FF000000"/>
        <rFont val="Calibri"/>
        <family val="2"/>
      </rPr>
      <t xml:space="preserve"> :  
• Prendre contact avec les organismes labélisés/spécialisés en matière d’EVRAS afin d’envisager les modalités de collaboration (organisation, budget, etc.) ; 
• Identifier/élaborer, en concertation avec ces organismes, les modules EVRAS à intégrer dans les modules de formations obligatoires dispensées au sein des IPPJ et du CCMD ; 
• Réaliser un premier test d’implémentation des formations et évaluer celui-ci ; 
• Mettre en œuvre les formations en cas d’évaluation favorable. Secteur du Handicap :  
</t>
    </r>
    <r>
      <rPr>
        <b/>
        <sz val="11"/>
        <color rgb="FF000000"/>
        <rFont val="Calibri"/>
        <family val="2"/>
      </rPr>
      <t>En cocof</t>
    </r>
    <r>
      <rPr>
        <sz val="11"/>
        <color rgb="FF000000"/>
        <rFont val="Calibri"/>
        <family val="2"/>
      </rPr>
      <t xml:space="preserve"> : Poursuivre l’implémentation des cellules EVRAS dans l’enseignement spécialisé et la formation des animateurs au handicap et, dans un second temps, mettre en place des animations dans les centres de jour et d’hébergement pour adultes. • En région wallonne : Réaliser un cadastre des animations EVRAS dans le domaine du handicap et, en fonction, développer les animations dans ce secteur</t>
    </r>
  </si>
  <si>
    <t>• Ministres pilotes : Bertiaux, C. Morreale, B. Trachte • Ministre associé : R.Vervoort • Administrations : o AGAJ o Services affaires sociales de la cocof o PHARE (cocof) o AVIQ • Partenaires : o Les membres des stratégies concertées EVRAS o Les fédérations des centres de planning o Les opérateurs spécialisés pour intervenir dans le secteur du handicap.</t>
  </si>
  <si>
    <t>• Module EVRAS défini et implémenté au sein des formations/cours dispensés en IPPJ et CCMD
• Nombre de personnes porteuses d’un handicap touchées par ces animations</t>
  </si>
  <si>
    <r>
      <rPr>
        <b/>
        <u/>
        <sz val="11"/>
        <color rgb="FF000000"/>
        <rFont val="Calibri"/>
      </rPr>
      <t xml:space="preserve">RW
</t>
    </r>
    <r>
      <rPr>
        <b/>
        <sz val="11"/>
        <color rgb="FF000000"/>
        <rFont val="Calibri"/>
      </rPr>
      <t xml:space="preserve">- Le volet Secteur jeunesse est inclus dans l'accord de coopération. Les animations seront données obligatoirement dans l’enseignement fondamental primaire, dans l'enseignement obligatoire secondaire et dans l'enseignement spécialisé. Les animations auront lieu jusque décembre 2024. Les informations  seront disponibles en 2024, suite aux rapports annuels.
- L'AVIQ subventionne plusieurs opérateurs EVRAS, les centres de planning familial et les Centres locaux de promotion de la santé qui agissent essentiellement en contexte scolaire ( cfr mesure 13) mais également d'autres asbl qui interviennent auprès de populations plus spécifiques. 
- L'AVIQ développe également des programmes de formations ( 11 modules pour 2023-2025) relatifs aux thématiques VRAS des personnes en situation de handicap afin de permettre aux professionnels d'aborder, d'échanger et de réfléchir sur la VRAS ( limites du cadre institutionnel, représentations et libertés de chacun, parentalité, respect du choix de la personne, etc.) . Ce dernier catalogue prévoit de tripler le nombre de groupes prévus, étant donné le succès que celui-ci a rencontré auprès des professionnels. Ainsi, ce seront environ 680 personnes qui seront formées à la thématique d’ici 2025, pour un budget total de 104.400 euros réservé à cet effet.
- Financement par l'AVIQ de l'Etude sur "les Violences Gynécologiques et obstréticales vécues par les femmes avec une déficience intellectuelle vivant en institution" menée par l'asbl Femmes et Santé, le Centre Ressources Handicaps et Sexualités et l'asbl Handicap &amp; Santé.
</t>
    </r>
    <r>
      <rPr>
        <b/>
        <u/>
        <sz val="11"/>
        <color rgb="FF000000"/>
        <rFont val="Calibri"/>
      </rPr>
      <t xml:space="preserve">FWB - secteur de l'aide à la jeunesse
</t>
    </r>
    <r>
      <rPr>
        <b/>
        <sz val="11"/>
        <color rgb="FF000000"/>
        <rFont val="Calibri"/>
      </rPr>
      <t xml:space="preserve">* Sont concernées les unités d’Education intra-muros des IPPJ, et ainsi que les IPPJ de Braine-le-Château, Fraipont, Saint-Servais et Wauthier-Braine ;
* Contacts ont été pris par les IPPJ avec les plannings familiaux de leur région ;
* IPPJ de Saint-Servais : les activités EVRAS sont bien mises en place. La convention a été réalisée et signée pour répondre au décret  sur l’éducation affective et sexuelle mais l’IPPJ travaillait avec le planning depuis 20 années déjà. 
Un atelier de deux heures est organisé chaque lundi de 9h50 à 11h40 au sein de l’IPPJ (pendant les périodes scolaires). De cette manière, toutes les adolescentes bénéficient des activités EVRAS. 
Le rythme des séances restera d’application en 2024. 
* IPPJ de Braine-le-Château : l’IPPJ a rencontré à deux reprises le planning de Tubize mais n’a pas encore établi de convention.  Cela doit se faire dans le courant du mois de janvier ;
* IPPJ de Fraipont : Une convention de collaboration est établie avec le planning familial Louise Michel de Liège.  Les activités ont déjà pu se mettre en place à l’IPPJ de Fraipont en 2023 (10 séances en 2023 dans 2 des unités d’Education).  Des activités sont prévues pour 2024, selon un rythme régulier, aussi bien en régime ouvert qu’en régime fermé ; 
o L’IPPJ de Wauthier-Braine :  pu programmé une rencontre avec le planning familial de Tubize mi-janvier 2024 afin d’envisager la mise en place des activités EVRAS.
</t>
    </r>
    <r>
      <rPr>
        <u/>
        <sz val="11"/>
        <color rgb="FF000000"/>
        <rFont val="Calibri"/>
      </rPr>
      <t xml:space="preserve">COCOF </t>
    </r>
    <r>
      <rPr>
        <sz val="11"/>
        <color rgb="FF000000"/>
        <rFont val="Calibri"/>
      </rPr>
      <t xml:space="preserve">: La Fédération Laïque des Centres de Planning Familial (FLCPF) a mis en place un« Centre de ressources Sexualités et Handicaps".Il s’agit d’un service de documentation, d’information et d’échange. Ce centre participe à l’organisation de sensibilisations, de formations, d’événements en relation avec la thématique. Il est accessible aux personnes vivant avec un handicap, à leur entourage, aux bénévoles ou professionnels qui les accompagnent. Il développe des actions spécifiques de formation et de sensibilisation à l'intention du personnel des centres et services pour personnes handicapées. Le Centre de ressources « Sexualité &amp; Handicap » est soutenu par le Service PHARE. 
</t>
    </r>
    <r>
      <rPr>
        <b/>
        <sz val="11"/>
        <color rgb="FF000000"/>
        <rFont val="Calibri"/>
      </rPr>
      <t xml:space="preserve">
</t>
    </r>
  </si>
  <si>
    <t xml:space="preserve">RW : 
FWB : Oui; en terme de poursuite de la mesure et d'élargissement quantitatif des bénéficiaires
COCOF : </t>
  </si>
  <si>
    <t xml:space="preserve">Constat d'une évolution positive dans l'organisation des animations EVRAS dans le secteur de l'aide à la jeunesse (dans 2 IPPJ) mais ce n'est pas encore généralisé. 
Regret de l'absence d'anticipation d'une campagne de dénigrement  de l'EVRAS. </t>
  </si>
  <si>
    <t>Améliorer la récolte de données statistiques relatives au nombre d'animations dispensées dans les écoles et au contenu de celles-ci</t>
  </si>
  <si>
    <t>• Concertation en vue de mettre en place un rapport d’activités informatisé et standardisé, prioritairement au sein de l’enseignement obligatoire ; • Développement d’un outil d’encodage des activités informatisé et standardisé</t>
  </si>
  <si>
    <t>• Ministres pilotes : C. Désir, B. Trachte, Bertiaux et C.Morreale • Administrations : o ONE o AVIQ o Service affaires sociales de la cocof • Partenaires : o Les membres des stratégies concertées EVRAS o Les points d’appui EVRAS (CLPS) o Les fédérations de planning o Les CPMS et les PSE o Les AMO</t>
  </si>
  <si>
    <t>• Mise en place d’un outil d’encodage pour tous les opérateurs</t>
  </si>
  <si>
    <r>
      <rPr>
        <b/>
        <u/>
        <sz val="11"/>
        <color rgb="FF000000"/>
        <rFont val="Calibri"/>
        <family val="2"/>
      </rPr>
      <t xml:space="preserve">RW
</t>
    </r>
    <r>
      <rPr>
        <b/>
        <sz val="11"/>
        <color rgb="FF000000"/>
        <rFont val="Calibri"/>
        <family val="2"/>
      </rPr>
      <t xml:space="preserve">RW (AVIQ): L'outil d'encodage standardisé via le Rapport d'activité simplifié et Harmonisé ( RASH) est complété pour tous les centres de planning et a été adapté ( nouvelles exigences) suite à l'adoption de l'accord de cooopération  . Celui-ci reprend une section EVRAS. Les informations seront disponibles à la suite des animations, en mars 2024. 
</t>
    </r>
    <r>
      <rPr>
        <b/>
        <u/>
        <sz val="11"/>
        <color rgb="FF000000"/>
        <rFont val="Calibri"/>
        <family val="2"/>
      </rPr>
      <t xml:space="preserve">FWB
</t>
    </r>
    <r>
      <rPr>
        <b/>
        <sz val="11"/>
        <color rgb="FF000000"/>
        <rFont val="Calibri"/>
        <family val="2"/>
      </rPr>
      <t xml:space="preserve">Un comité d’accompagnement est chargé de veiller à la bonne application de l'accord de coopération, d’élaborer le cadastre des opérateurs EVRAS, de consolider les monitorings des activités EVRAS communiqués par les autorités de tutelle, et d’évaluer la mise en œuvre de l'accord. Son rôle est d'en suivre la bonne exécution et de dégager les conditions de possibilité pour son extension future. Un premier outil d'encodage commun est porté par certains acteurs, le comité d'accompagnement en étudiera une future extension. Indicateur partiellement atteint
</t>
    </r>
    <r>
      <rPr>
        <b/>
        <u/>
        <sz val="11"/>
        <color rgb="FF000000"/>
        <rFont val="Calibri"/>
        <family val="2"/>
      </rPr>
      <t xml:space="preserve">COCOF 
</t>
    </r>
    <r>
      <rPr>
        <b/>
        <sz val="11"/>
        <color rgb="FF000000"/>
        <rFont val="Calibri"/>
        <family val="2"/>
      </rPr>
      <t xml:space="preserve">Pour le rapport standardisé, seuls les CPF COCOF utilisent Jade. Par contre, le comité d’accompagnement de l’accord de coop EVRAS s’est réuni la semaine dernière et c’est un point sur lequel il va travailler lors des prochaines réunions pour essayer que tous les opérateurs de chaque région utilisent le même logiciel.La Fédération laïque est chargée de faire une présentation des animations scolaires dispensées par les CPF mais ça ne reprend pas des animations éventuellement faites par d’autres opérateurs. Cependant, l’accord de coopération prévoit que le point d’appui EVRAS bruxellois (le CBPS en l’occurrence) coordonne et recense l’activité EVRAS dans le futur.
</t>
    </r>
  </si>
  <si>
    <t xml:space="preserve">RW : oui devra être adapté au besoin
FWB :  OUI / Un premier outil d'encodage commun est porté par certains acteurs, le comité d'accompagnement en étudiera une future extension.
COCOF : </t>
  </si>
  <si>
    <t>2. Renforcer l'information-sensibilisation grand public / professionnels / public jeunes</t>
  </si>
  <si>
    <t>4. Généraliser les animations EVRAS dans les écoles et dans l’extra-scolaire</t>
  </si>
  <si>
    <t>Lancer une recherche en économie de la santé en région bruxelloise afin de déterminer le coût pour généraliser les animations EVRAS dans l'enseignement obligatoire</t>
  </si>
  <si>
    <t>Il s’agira de trouver un opérateur qui réalisera cette recherche durant l’année 2021.</t>
  </si>
  <si>
    <t>• Ministre pilote : B. Trachte
 • Partenaires :
 o Comité d’accompagnement avec les fédérations de planning
 o Les acteurs des Stratégies concertées
 o Autres opérateurs de l’EVRAS</t>
  </si>
  <si>
    <t>Réalisation de la recherche et mise en place d’un monitoring pour permettre une budgétisation de la généralisation de l’EVRAS</t>
  </si>
  <si>
    <r>
      <rPr>
        <b/>
        <u/>
        <sz val="11"/>
        <color rgb="FF000000"/>
        <rFont val="Calibri"/>
        <family val="2"/>
      </rPr>
      <t xml:space="preserve">COCOF : 
</t>
    </r>
    <r>
      <rPr>
        <b/>
        <sz val="11"/>
        <color rgb="FF000000"/>
        <rFont val="Calibri"/>
        <family val="2"/>
      </rPr>
      <t>Etude terminée en 2021.
La recherche en économie de la santé a été réalisée et le rapport est sorti en mai 2021. L’objectif visé par cette étude était de déterminer la faisabilité économique d’une telle généralisation de l’EVRAS dans les écoles bruxelloises francophones. L’étude s’organise en deux parties. La première partie, prise en charge par une équipe de chercheuses de l’Ecole de Santé Publique de l’ULB, établira un état des lieux de ce que devrait représenter l’offre EVRAS en termes de couverture. Une attention particulière a été accordée aux caractéristiques socio-démographiques et culturelles de Bruxelles, afin de proposer une offre adaptée aux spécificités des jeunes. La deuxième partie, mise en œuvre par le DULBEA, a proposé une modélisation économique du coût de la généralisation de l’EVRAS, en estimant le coût lié à l’augmentation du volume horaire des animations EVRAS ainsi que le coût de formation des animateurs.</t>
    </r>
  </si>
  <si>
    <t>5. Mise en place de campagnes d'information et de sensibilisation grand public et facile à lire et à comprendre (FALC) pour publics fragilisé</t>
  </si>
  <si>
    <t>Mener des campagnes de sensibilisation et de prévention des violences basées sur le genre à destination du grand public en tenant compte des publics spécifiques et vulnérables</t>
  </si>
  <si>
    <t>• Sélection d’une thématique de campagne et du public cible ; • Rédaction d’un cahier spécial des charges ; • Lancement d’un marché public ; • Sélection d’un prestataire ; • Suivi de réalisation ; • Lancement de la campagne et communication. • En ce qui concerne la campagne wallonne sur le harcèlement sexiste dans l’espace public : accord du TEC pour mise à disposition de ses espaces publicitaires, création d’un GT (cabinet Morreale, Cabinet Henry, TEC), cadrage de la campagne avec l’entreprise de communication, réalisation de la campagne, évaluation.</t>
  </si>
  <si>
    <t>• Ministres pilotes : B. Linard, C. Morreale, B. Trachte, Ph. Henry • Administrations : DEC, SPW IAS, Cocof - Service des affaires sociales, OTW • Partenaires : o ETNIC o Direction de la communication FWB o Secteur associatif spécialisé</t>
  </si>
  <si>
    <t>• Thématique de campagne et du public cible déterminés ; • Cahier spécial des charges rédigé ; • Marché public réalisé ; • Prestataire sélectionné ; • Comité de suivi opérationnel ; • Campagne lancée et communication effectuée ; • Evaluation réalisée.</t>
  </si>
  <si>
    <r>
      <t xml:space="preserve">
</t>
    </r>
    <r>
      <rPr>
        <b/>
        <u/>
        <sz val="11"/>
        <color rgb="FF000000"/>
        <rFont val="Calibri"/>
        <family val="2"/>
      </rPr>
      <t>FWB:</t>
    </r>
    <r>
      <rPr>
        <b/>
        <sz val="11"/>
        <color rgb="FF000000"/>
        <rFont val="Calibri"/>
        <family val="2"/>
      </rPr>
      <t xml:space="preserve"> 
= Campagne sur les violences conjugales : réalisée
= Campagne sur les tchats des services SOS Viol et MJP : réalisée
= Campagne de pévention primaire sur les auteurs de violences (en collaboration avec la RW et la Cocof) : réalisée
• En avril 2020, au début de la crise sanitaire, dans le cadre de la Task Force de lutte contre les violences conjugales et intrafamiliales, la FWB réalise un spot audiovisuel en motion design avec le slogan "Rien ne justifie la violence conjugale", diffusé dès avril 2020 en télévision et réseau sociaux rappelle que des services spécialisé restent disponiblent et mentionne le numéro de la ligne Ecoute violences conjugales. Aussi, un visuel reprenant plusieurs services d'aide professionnels en lien avec la violence conjugale et intrafamiliale est réalisé sous forme d'illustration et d'animation et diffusé via les rréseaux sociaux.
• En 2021 : lancement d'une campagne visant à visibiliser les tchat des services SOS viols et Maintenant j'en parle: diffusion d'affiches et de spots sur les RS.
• En 2024: une campagne à destination de potentiels auteurs de violences. 
• Depuis 2022, montants consacré à la diffusion des campagnes sur les réseaux sociaux
Tous les spots audiovisuels ont été sous-titré en français.
</t>
    </r>
    <r>
      <rPr>
        <b/>
        <u/>
        <sz val="11"/>
        <color rgb="FF000000"/>
        <rFont val="Calibri"/>
        <family val="2"/>
      </rPr>
      <t xml:space="preserve">RW
</t>
    </r>
    <r>
      <rPr>
        <b/>
        <sz val="11"/>
        <color rgb="FF000000"/>
        <rFont val="Calibri"/>
        <family val="2"/>
      </rPr>
      <t xml:space="preserve">2020:  la campagne "Rien ne justifie la violence conjugale"  relancée. 
La brochure "Migrante et victime de violence" disponible en 14 langues" dont l'ukrainien  est à nouveau diffusée. 
2021 : La Campagne www.jagis.be est diffusée dans plus de 200 bus Tec wallons durant le mois de mars ( 71013€)
2022: 
- finanancement de la campagne de sensibilisation sur le sabotage contraceptif, menée par le CFFB  ( 19000€): 8000 brochures sont distribuées en français, 1000 en néérlandais et 1000 en anglais ( co financement RW, COCOF et Equal Brussels)
- Dans le cadre de l'Appel à projets de lutte contre le sexisme,  financement de l'asbl Promotion &amp; Culture (20 000€) pour une campagne de sensibilisation contre le harcelement sexiste en milieu professionnel. 4000 supports diffusés auprès de  secteurs d'activité tels que le transport, l'industrie, le batiment, le secteur vert, le non-marchand, les titres services, les aide-familiales, les commerces,... 
2024: 
</t>
    </r>
    <r>
      <rPr>
        <b/>
        <u/>
        <sz val="11"/>
        <color rgb="FF000000"/>
        <rFont val="Calibri"/>
        <family val="2"/>
      </rPr>
      <t>FWB+RW +Cocof</t>
    </r>
    <r>
      <rPr>
        <b/>
        <sz val="11"/>
        <color rgb="FF000000"/>
        <rFont val="Calibri"/>
        <family val="2"/>
      </rPr>
      <t xml:space="preserve"> : Lancement de la campagne de prévention primaire destinée aux hommes en tant qu'auteurs potentiels.
COCOF : Société JC Decaux pour des campagnes dans le métro ainsi que dans les bus et trams en novembre 2024.</t>
    </r>
  </si>
  <si>
    <t xml:space="preserve">OUI, dans tous les cas.
La prise en compte des publics spécifiques et vulnérables est à envisager de manière spécifique avec des moyens humains et financiers le permettant.
RW : 
FWB : Oui. Nécessité de réaliser de la sensibilisation de manière continue
COCOF : </t>
  </si>
  <si>
    <t>Outre le sous-titrage, pas d'attention particulière à destination des publics vulnérables. 
En vue d'une reconduction de la mesure, impliquer le public concerné</t>
  </si>
  <si>
    <t>Assurer une visibilité régulière des lignes d'écoute téléphoniques relatives aux violences basées sur le genre</t>
  </si>
  <si>
    <t>• Identification du canal de communication ; • Lancement d’un marché public, si nécessaire ; • Réalisation des supports de communication ; • Diffusion ; • Evaluation de la diffusion sur le taux d’appels à la ligne visibilisée.</t>
  </si>
  <si>
    <t>Au moins deux fois par an</t>
  </si>
  <si>
    <t>• Ministres pilotes : B. Linard, C. Morreale, B. Trachte • Administrations : DEC, SPW IAS, Cocof - Service des affaires sociales • Partenaires : o FWB : ETNIC, Direction de la communication o Unions des pharmaciens, TEC, mutuelles,... o Secteur associatif : ligne d’écoute concernée</t>
  </si>
  <si>
    <t>• Canal de communication identifié • Marché public lancé (si nécessaire) ; 
• Supports de communication réalisés ; • Diffusion effectuée ; 
• Évaluation de la diffusion sur le taux d’appels réalisée.</t>
  </si>
  <si>
    <r>
      <rPr>
        <b/>
        <u/>
        <sz val="11"/>
        <color rgb="FF000000"/>
        <rFont val="Calibri"/>
      </rPr>
      <t>FWB</t>
    </r>
    <r>
      <rPr>
        <b/>
        <sz val="11"/>
        <color rgb="FF000000"/>
        <rFont val="Calibri"/>
      </rPr>
      <t xml:space="preserve"> : visibilisation de manière régulière des lignes d'écoute sur les réseaux sociaux (écoute violences conjugales, mariage et migration, etc)
En avril 2020, au début de la crise sanitaire, dans le cadre de la Task Force de lutte contre les violences conjugales et intrafamiliales, la FWB réalise un spot audiovisuel en motion design avec le slogan "Rien ne justifie la violence conjugale", diffusé dès avril 2020 en télévision et réseau sociaux rappelle que des services spécialisé restent disponiblent et mentionne le numéro de la ligne Ecoute violences conjugales. Aussi, un visuel reprenant plusieurs services d'aide professionnels en lien avec la violence conjugale et intrafamiliale est réalisé sous forme d'illustration et d'animation et diffusé via les rréseaux sociaux.
Des informations ont été diffusées concernant la ligne d'écoute SEOS auprès des professionnels et sur le site Web de l'AGMJ
</t>
    </r>
    <r>
      <rPr>
        <b/>
        <u/>
        <sz val="11"/>
        <color rgb="FF000000"/>
        <rFont val="Calibri"/>
      </rPr>
      <t xml:space="preserve">RW
</t>
    </r>
    <r>
      <rPr>
        <b/>
        <sz val="11"/>
        <color rgb="FF000000"/>
        <rFont val="Calibri"/>
      </rPr>
      <t xml:space="preserve">Le numéro de la ligne  Ecoute violences conjugale est visibilisé de manière régulière lors des  campagnes grand public  (cfr mesure 17). Chaque 25 novembre ( hors période de confinement) ce sont environ 20 000 badges et 10 000 cartes de visites reprenant le numéro de la LEVC qui sont diffusées auprès du grand public, via entre autres les coordination provinciales.
En 2022,  le dispositif "Relais pharmacie"  diffusé une première fois en 2020 est relancé (8639,40€), avec la collaboration des organisations représentatives des pharmaciens permet également de visibiliser le numéro de la Ligne Ecoute Violence conjugale  (cfr mesure 50).
Depuis 2020 , des affiches distribuées auprès de 4000 médecins généralistes par la Société Scientifique de Médecine générale ( SSMG) reprenent les numéros utiles en cas de violences (  lignes  EVC, SOS VIOL, CPVS,..) 
Concernant la ligne spécifique SEOS:  communication  sur les réseaux sociaux de l'AVIQ et via les supports : internet; "Cest l'AVIQ n° 27 ".
Cette mesure est également liée à l'un des objectifs issus de la Conférence interministérielle Droits des femmes ( nov 2021) durant laquelle les Ministres de tutelles des opérateurs de transports  (TEC, STIB, SNCB) se sont engagés à mettre à disposition gratuitement des espaces publics non concédés pour assurer de manière récurrente la promotion des lignes d'écoute dans les véhicules et les stations. Cependant, cela implique que les 3 opérateurs de transport concrétisent cet engagement dans leur contrat de gestion. A ce jour, ceci n'a pas encore été fait.
</t>
    </r>
    <r>
      <rPr>
        <b/>
        <u/>
        <sz val="11"/>
        <color rgb="FF000000"/>
        <rFont val="Calibri"/>
      </rPr>
      <t xml:space="preserve">COCOF : </t>
    </r>
    <r>
      <rPr>
        <b/>
        <sz val="11"/>
        <color rgb="FF000000"/>
        <rFont val="Calibri"/>
      </rPr>
      <t xml:space="preserve">Campagne annuelle depuis 2019 affichage métro – bus et trams de la STIB (3 mois à partir de novembre) via la firme JC Decaux
</t>
    </r>
  </si>
  <si>
    <t xml:space="preserve">RW : 
FWB : Nécessité de maintenir la visibilité des lignes d'écoute
COCOF : </t>
  </si>
  <si>
    <t>5. Mise en place de campagne d'information et de sensibilisation grand public facile à lire et à comprendre (FALC) pour publics fragilisé</t>
  </si>
  <si>
    <t>Promouvoir et rendre plus visibles à destination des victimes les offres des services partenaires des maisons de justice</t>
  </si>
  <si>
    <t>• Développer davantage en ce sens le site internet des Maisons de justice et établir les liens utiles avec le site « victimes.be » ;
 • Promouvoir l'utilisation d'autres sites comme par exemple le site « Ecoute violence conjugale » ; ligne de première écoute tant pour les intervenants que pour les auteurs et les victimes ;
 • Promouvoir la ligne d'écoute gratuite pour les victimes de violences sexuelles (dont le numéro vert est le 0800 98 100) ;
 • Actions de sensibilisation et campagnes de promotion.</t>
  </si>
  <si>
    <t>• Ministre Pilote : F. Bertiaux
 • Administration : AGMJ</t>
  </si>
  <si>
    <t>• Actualisation du site internet de l’AGMJ intégrant les références aux sites partenaires visés ;
 • Actualisation du site « victime.be » intégrant les références aux sites partenaires visés.</t>
  </si>
  <si>
    <r>
      <rPr>
        <b/>
        <u/>
        <sz val="11"/>
        <color rgb="FF000000"/>
        <rFont val="Calibri"/>
      </rPr>
      <t>FWB:</t>
    </r>
    <r>
      <rPr>
        <b/>
        <sz val="11"/>
        <color rgb="FF000000"/>
        <rFont val="Calibri"/>
      </rPr>
      <t xml:space="preserve"> 
• Site victimes.be : site actualisé en 2023 et référence aux sites partenaires visés réalisée 
• Site AGMJ : Le lancement du nouveau site maisonsdejustice.be n’est pas prévu avant fin 2025. Dans l’attente de cette actualisation, des informations visant à promouvoir l’utilisation des sites partenaires visés dont la ligne d'écoute pour les victimes de violences sexuelles vont être ajoutés en 2024.
Renforcement via des campagnes de sensibilisations la publicité des tchats et lignes d'écoutes pour victimes de violences sexuelles (lancememnt en décembre 2021 pour SOS VIOL et "Maintenant J'en Parle" sous la forme d'affiches pour les deux services et de quatre spots vidéo) et de violences conjugales 
Réalisation campagne : 18.065,30 eur (DEC) - 2021
Impresion affiches : 2.729,11 eur (AGMJ) - 2021
Mailing envoi : 3.278,20 eur (DEC) - 2022
</t>
    </r>
  </si>
  <si>
    <t xml:space="preserve">La nécessité de référer aux sites partenaires visés dans la mesure sera intégrée dans le développement du nouveau site de l'AGMJ dont le lancement n'est prévu avant fin 2025.  
</t>
  </si>
  <si>
    <t>A adapter aux objectifs du prochain site de l'AGMJ</t>
  </si>
  <si>
    <t>Même si toutes les actions n'ont pas été finalisée, des avancées notables ont eut lieu (lancement d'une campagne spécifique pour les Tchat des violences sexuelles)</t>
  </si>
  <si>
    <t>2. Renforcer l'information-sensibilisation
 grand public / professionnels / public jeunes</t>
  </si>
  <si>
    <t>5. Mise en place de campagne d'information et de sensibilisation grand public et facile à lire et à comprendre (FALC) pour publics fragilisé</t>
  </si>
  <si>
    <t>Soutenir les initiatives de lutte contre le harcèlement et les agressions sexuelles lors d'évènements festifs culturels</t>
  </si>
  <si>
    <t>• Analyse des demandes de partenariat émanant des festivals (paramètres,internes et externes) de manière à envisager si une collaboration est possible
 • Définition des objectifs opérationnels dans un cahier spécial des charges avec le partenaire sélectionné
 • Evaluation du projet (en continu)</t>
  </si>
  <si>
    <t>• Ministres (pilote / associés) : B. Linard
 • Administrations : DEC, Service Général de la Création artistique, Service d'Appui transversal
 • Opérateur : ASBL Z !</t>
  </si>
  <si>
    <t>• Convention pluriannuelle de subvention octroyée ;
 • Demandes émanant des festivals analysées ;
 • Définition des objectifs opérationnels avec le partenaire sélectionné définis via un cahier spécial des charges ;
 • Plan de prévention et de prise en charge mis en oeuvre :
 o actions de sensibilisation à partir du « Kit SACHA » développées
 o actions de prévention mises en place (campagne de communication realisée) ;
 o protocole de prise en charge adopté (par chaque festival)
 • Formation des personnes impliquées dans les milieux festifs dispensées ;
 • Grille de critères pour la labellisation « SACHA » du festival réalisée ;
 • Evaluation du projet (en continu) effectuée. Indicateurs de réalisation :
 • Nombre total d'événements partenaires/année (anciens et nouveaux) + Nombre réunions d'accompagnement avec les partenaires ;
 • Nombre total d'équipes pluridisciplinaires briefées à la procédure SACHA sur le lieu festif ;
 • Nombre total et types de formations SACHA données et de personnes formées en amont ;
 • Moyens de communication mis en place vers le public + format et type de sensibilisation existante ;
 • Estimation du nombre et du type de personnes sensibilisées + prises en charge ;
 • Nombre et type de harcèlements et agressions recensés (témoignages via appels téléphonique/SMS, signalement au stand, aux ateliers, aux formations, enquête, chatbox) ;
 • Analyse SWOT – Strengths, Weaknesses, Opportunities, Threats – réalisée sur la base de l'ensemble des débriefings et évaluations (bénévoles Super SACHA, équipe psychosociale, équipe de coordination SACHA, Asbl Z!, et festivalier.e.s).</t>
  </si>
  <si>
    <r>
      <rPr>
        <b/>
        <sz val="11"/>
        <color rgb="FF000000"/>
        <rFont val="Calibri"/>
        <family val="2"/>
      </rPr>
      <t xml:space="preserve">
</t>
    </r>
    <r>
      <rPr>
        <b/>
        <u/>
        <sz val="11"/>
        <color rgb="FF000000"/>
        <rFont val="Calibri"/>
        <family val="2"/>
      </rPr>
      <t>FWB:</t>
    </r>
    <r>
      <rPr>
        <b/>
        <sz val="11"/>
        <color rgb="FF000000"/>
        <rFont val="Calibri"/>
        <family val="2"/>
      </rPr>
      <t xml:space="preserve"> 
Une convention pluriannuelle a été signée pour les années 2020-2022 avec l'ASBL Z! pour la mise en place du Plan Sacha dans différents festivals et activités festives. &gt; La situation sanitaire en 2020-2021 a limité l'ampleur des activités prévues initialement (pas de festivals en 2020) mais des actions de sensibilisation se sont néanmoins déroulées.
• En 2021 un Festival Esperanzah réduit a eut lieu et était accompagné du Plan Sacha. 
• De nombreuses formations ont eu lieu (milieu universitaire, festivals, milieu de la nuit et Horeca suir à "Balancetonbar) ainsi que de la sensibilisation.
• En 2022, le Festival Esperanzah a eu lieu, avec la mise en place du Plan Sacha en son sein. D'autres festivals ont mobilisé le Plan Sacha (Chouette Festival, Brux·elles festival, Les Equinoxes  et le Jyvazik). 
En 2023, renouvellement de la convention pluriannuelle (2023-2025) et doublement du montant consacré au projet Plan Sacha</t>
    </r>
  </si>
  <si>
    <t>Oui</t>
  </si>
  <si>
    <t>6. Développer un site internet regroupant tous les liens/boîte à outils et les infos vers les publics et les professionnels</t>
  </si>
  <si>
    <t>Développer un site internet d'information sur les violences faites aux femmes à destination du grand public et des professionnels contenant une base de données d'outils, d'études et de campagnes pertinentes</t>
  </si>
  <si>
    <t>• Analyser les dispositifs existants et nécessaires pour mettre en place un site web commun à différentes entités (bases légales à créer/modifier, intégration au sein de politiques existantes, etc. ); • Définir le rôle de chaque entité, les engagements financiers et humains; • Définir et mettre en place une méthode de travail commune ; • Déterminer l'architecture du site ; • Etablir un cahier spécial des charges ; • Réunir le contenu : Répertorier les campagnes, outils, recherches et données statistiques ; • Rédiger, le cas échéant, des contenus additionnels ; • Lancer un marché public en cas d’externalisation du projet ; • Accompagner la réalisation du projet ; • Communiquer sur le site Web ; • Actualiser le site Web</t>
  </si>
  <si>
    <t>• Ministres pilotes : C. Morreale, B. Linard, B. Trachte • Ministres associés : C. Désir, F. Bertiaux. • Administrations : Direction Egalité des Chances, SPW IAS, Cocof-Service affaires sociales • Partenaires : o FWB : ETNIC, Direction de la communication o Cocof : Service des affaires sociales o Wallonie : Dtic o SPRB (Bxl-capitale)</t>
  </si>
  <si>
    <t>• Convention de collaboration signée entre les 3 entités ; • Architecture déterminée • Cahier spécial des charges établi ; • Contenus rédigés ; • Contenus identifiés ; • Marché public lancé ; • Site en ligne et communication réalisée ; • Livrable final : Site internet en ligne comprenant une base de données ; • Mesure de l'impact de l'action : o nombre de canaux de promotion du site ; o statistiques de consultations des différentes parties du site.</t>
  </si>
  <si>
    <r>
      <rPr>
        <b/>
        <sz val="11"/>
        <color rgb="FF000000"/>
        <rFont val="Calibri"/>
      </rPr>
      <t xml:space="preserve">2024
</t>
    </r>
    <r>
      <rPr>
        <sz val="11"/>
        <color rgb="FF000000"/>
        <rFont val="Calibri"/>
      </rPr>
      <t xml:space="preserve">Le marché relatif à la rédaction des contenu a été attribué.
Le marché relatif à l'expérience utilisateur et la réalisation de la coquille a été attribué début 2024.
Le partenaire informatique de la FWB, ETNIC, est impliqué dans le développement et la maintenance du futur site Web.
</t>
    </r>
  </si>
  <si>
    <r>
      <rPr>
        <b/>
        <sz val="11"/>
        <color theme="1"/>
        <rFont val="Calibri"/>
        <family val="2"/>
      </rPr>
      <t>2024</t>
    </r>
    <r>
      <rPr>
        <sz val="11"/>
        <color theme="1"/>
        <rFont val="Calibri"/>
        <family val="2"/>
      </rPr>
      <t xml:space="preserve">
</t>
    </r>
    <r>
      <rPr>
        <u/>
        <sz val="11"/>
        <color theme="1"/>
        <rFont val="Calibri"/>
        <family val="2"/>
      </rPr>
      <t>RW</t>
    </r>
    <r>
      <rPr>
        <sz val="11"/>
        <color theme="1"/>
        <rFont val="Calibri"/>
        <family val="2"/>
      </rPr>
      <t xml:space="preserve">
-Mener un projet à trois prend inévitablement plus de temps, notamment en raison des délais administratifs propres à chacune des administrations.
- Nous avons aussi dû faire face au retrait de la Région de Bruxelles Capitale du projet et à plusieurs évolutions en matière de marché public (notamment en matière de procédures), ce qui a nécessité à chaque fois de nous adapter.
- Vu retrait de la RBC, nécessaire de dégager des moyens complémentaires afin de s'assurer de recevoir des offres pour le 2ème marché. La RW a dégagé 9 000€ complémentaires, la FWB 10 000€ supplémentaires
</t>
    </r>
    <r>
      <rPr>
        <u/>
        <sz val="11"/>
        <color theme="1"/>
        <rFont val="Calibri"/>
        <family val="2"/>
      </rPr>
      <t>FWB</t>
    </r>
    <r>
      <rPr>
        <sz val="11"/>
        <color theme="1"/>
        <rFont val="Calibri"/>
        <family val="2"/>
      </rPr>
      <t xml:space="preserve">
</t>
    </r>
    <r>
      <rPr>
        <u/>
        <sz val="11"/>
        <color theme="1"/>
        <rFont val="Calibri"/>
        <family val="2"/>
      </rPr>
      <t>COCOF</t>
    </r>
  </si>
  <si>
    <t xml:space="preserve">RW : 
FWB : A renouveller mais en ajoutant des objectifs supplémentaires (assurer la continuité d'ajout d'informations).
COCOF : </t>
  </si>
  <si>
    <t>2. Renforcer l'information-sensibilisation grand public/professionnels/public
 jeunes</t>
  </si>
  <si>
    <t>6. Développer un site internet regroupant tous les liens/boîte à outils et les infos vers les publics et les profesionnels</t>
  </si>
  <si>
    <t>Promouvoir un matériel pédagogique dépourvu de clichés et de stéréotypes genrés</t>
  </si>
  <si>
    <t>• Etablissement d’une charte à laquelle les éditeurs de manuels scolaires devront souscrire pour pouvoir prétendre à la labellisation de leurs manuels scolaires, ressources numériques et/ou outils pédagogiques ;
 • Méthode de travail interne : constitution d’un groupe de travail.</t>
  </si>
  <si>
    <t>• Ministre pilote : Désir
• Administration : DGEO
• Fédérations représentatives</t>
  </si>
  <si>
    <t>• Création de la charte des Éditeurs</t>
  </si>
  <si>
    <r>
      <rPr>
        <b/>
        <u/>
        <sz val="11"/>
        <color rgb="FF000000"/>
        <rFont val="Calibri"/>
        <family val="2"/>
      </rPr>
      <t>FWB</t>
    </r>
    <r>
      <rPr>
        <b/>
        <sz val="11"/>
        <color rgb="FF000000"/>
        <rFont val="Calibri"/>
        <family val="2"/>
      </rPr>
      <t xml:space="preserve"> :
</t>
    </r>
    <r>
      <rPr>
        <sz val="11"/>
        <color rgb="FF000000"/>
        <rFont val="Calibri"/>
        <family val="2"/>
      </rPr>
      <t xml:space="preserve">• Financement de l'association "Université des Femmes" pour la mise à jour du Module "Egalité Filles-garcons : une même école" 
• Intégrer dans les référentiels de compétences initiales et les référentiels du tronc commun (y compris en éducation à la philosophie et à la citoyenneté ainsi qu’en éducation aux médias) des sujets tels que l’égalité entre les femmes et les hommes, les rôles non stéréotypés des genres, le respect mutuel, la résolution non violente des conflits dans les relations interpersonnelles, la violence à l’égard des femmes fondée sur le genre, le droit à l’intégrité personnelle, ainsi que l’histoire des mouvements féministes et LGBTQI+. &gt; Adoption des Référentiels par le parlement
https://ifpc.cfwb.be/v5/documents/tc/refEPC.pdf
</t>
    </r>
    <r>
      <rPr>
        <b/>
        <sz val="11"/>
        <color rgb="FF000000"/>
        <rFont val="Calibri"/>
        <family val="2"/>
      </rPr>
      <t xml:space="preserve">
</t>
    </r>
  </si>
  <si>
    <t>7. Implication des médias dans la lutte contre les violences faites aux femmes</t>
  </si>
  <si>
    <t>Intégrer la dimension genre dans la thématique de l'éducation au média via les appels à projets du CSEM</t>
  </si>
  <si>
    <t>• Ouverture d’appel à projets intégrant la dimension genre.
 • Le CSEM a ouvert l’appel à projet le 1er juin 2020 et il s’est clôturé le 12 octobre 2020.</t>
  </si>
  <si>
    <t>2020 - 2021</t>
  </si>
  <si>
    <t>• Ministre Pilote : B.Linard
 • Service d’appui du CSEM (au Service général du pilotage et de coordination des politiques transversales)
 • Conseil Supérieur de l’Education aux Médias</t>
  </si>
  <si>
    <r>
      <rPr>
        <sz val="11"/>
        <color rgb="FF000000"/>
        <rFont val="Calibri"/>
      </rPr>
      <t xml:space="preserve">Correspond à la mise en oeuvre de la mesure 2.2.4 du Plan Education aux médias qui prévoit « Intégrer une dimension de genre et diversité dans les critères de sélection des appels
à projets en éducation aux médias »
C’est désormais un des critères (diversité) utilisé dans la sélection des projets hors scolaires. Pour les projets scolaires, ce n’est pas le cas dans la mesure ou les critères de sélection sont cadrés par le décret de 2008 qui n’a pas prévu un critère à ce sujet. 
Les fiches d’activités résumant le projet et ses résultats sont sur le site Web du CSEM. Un exemple "Publicité sexiste #PasNotreGenre" : https://www.csem.be/eduquer-aux-medias/experiences-de-terrain/publicite-sexiste-pasnotregenre
</t>
    </r>
    <r>
      <rPr>
        <b/>
        <sz val="11"/>
        <color rgb="FF000000"/>
        <rFont val="Calibri"/>
      </rPr>
      <t xml:space="preserve">
</t>
    </r>
  </si>
  <si>
    <t>La réalisation de la mesure nécessite de revoir le décret de 2008 relatif à l'appel à projets destiné aux écoles qui actuellement ne comprend pas encore de critère évaluant la dimension de genre dans les projets déposés</t>
  </si>
  <si>
    <t>Il pourrait être utile de revoir le décret  2008 afin d'intéhgrer la dimension de genre dans l'appel à projets destiné aux écoles.
Renommer le critère "Diversité" en "Egalité et diversité" serait positif.</t>
  </si>
  <si>
    <t>Agir sur le traitement médiatique des violences faites aux femmes</t>
  </si>
  <si>
    <t>• Mandater l’AJP, les télévisions locales et la RTBF pour être les moteurs des discussions autour de cette charte ; • Réaliser un appel à candidature pour être candidat au Label ;
 • Constituer un jury composé de : l’AJP, du CSA, d’associations de terrain et de représentantes et représentants de la FWB ;
 • Une équipe pluridisciplinaire : Admin/Cabinet et associations de terrain (AJP ou autre) pourrait être mobilisée pour la création de ce label / pour traiter avec les médias le temps de l’élaboration de la charte.</t>
  </si>
  <si>
    <t>2021-2022</t>
  </si>
  <si>
    <t>• Ministre pilote : B.Linard
 • Administrations : Direction Egalité des Chances, Administration Générale de la Culture, Services Généraux de l’Audiovisuel et des Médias
 • Fédérations représentatives : Association des Journalistes Professionnels, Conseil Supérieur de l’Audiovisuel, Conseil de Déontologie Journalistique
 • Autres Parties : LaPresse.be, RTBF, médias de proximité et médias privés.
 • Synergie avec Bruxelles-Capitale et autres entités</t>
  </si>
  <si>
    <t>• Création d’un label dédié aux productions journalistes contribuant à la  lutte contre les violences faites aux femmes et contre le cyberharcèlement
 dans les médias ; Une grille d'évaluation critériée pour le jury chargé de décerner ce label sur la base de critères de sélection définis
 • Adoption d’une charte sur le traitement médiatique des violences faites  aux femmes</t>
  </si>
  <si>
    <r>
      <rPr>
        <b/>
        <u/>
        <sz val="11"/>
        <color rgb="FF000000"/>
        <rFont val="Calibri"/>
        <family val="2"/>
      </rPr>
      <t>FWB</t>
    </r>
    <r>
      <rPr>
        <b/>
        <sz val="11"/>
        <color rgb="FF000000"/>
        <rFont val="Calibri"/>
        <family val="2"/>
      </rPr>
      <t xml:space="preserve"> : 
"Charte sur le traitement médiatique des violences faites aux femmes" adoptée et diffusée.
L’AJP a édité, en novembre 2021, le Guide pratique « Comment informer sur les violences contre les femmes ? » :  10 recommandations en 10 fiches, portant sur le choix des termes exacts, d’illustrations adaptées, la relation aux victimes, les angles pertinents,… Le guide contient également de nombreux exemples de bonnes et moins bonnes pratiques journalistiques, un rappel de la législation et de la déontologie, un lexique et plus d’une centaine de références bibliographiques.
https://www.ajp.be/un-nouveau-guide-pour-mieux-informer-sur-les-violences-contre-les-femmes/"
Adoption du Baromètre du CSA + du code de conduite du CSA sur les communications commerciales sexistes, hypersexualisées et fondées sur des stéréotypes de genre (Article 7 - Communications commerciales et mineur·e·s)  https://www.csa.be/wp-content/uploads/2022/07/20220714_Codepubsexistes.pdf
Mise en place du Label: Pas abouti
Financements :  
* 2023 AJP : Le traitement médiatique des violences faites aux femmes - Recherche, Manuel, Ateliers, Media training et Video : 26.300 eur
</t>
    </r>
  </si>
  <si>
    <t xml:space="preserve">• 2023 : Label après discussion avec le secteur ;
• 2021-2022 : Charte
• 2022 : code de conduite du CSA
</t>
  </si>
  <si>
    <t>Conditionner les aides à la presse à l'établissement, par les rédactions, d'une stratégie « genre »</t>
  </si>
  <si>
    <t>• Négociation des conventions des télévisions locales (d’ici fin 2021)
 • Négociation du nouveau contrat de gestion de la RTBF (d’ici fin 2022)
 • Réforme du système d’aides à la presse • Concertation avec le secteur</t>
  </si>
  <si>
    <t>2022-2023</t>
  </si>
  <si>
    <t>• Ministre pilote : B. Linard
 • Administrations : Direction égalité des chances
 • Fédérations représentatives : Association des journalistes professionnels,
 Conseil supérieur de l’Audiovisuel,...
 • Synergie avec Bxl-capitale et autres entités</t>
  </si>
  <si>
    <t>• Plus de femmes expertes invitées sur les plateaux/colonnes des médias ;
 • Plus de femmes rédactrice en cheffe ;
 • Responsable de rubrique ; responsable de service (autre que les habituels:
 culture, société,...)
 • Indicateurs de réalisation : Baromètre du secteur (Association des
 Journalistes Professionnels, Conseil Supérieur de l’Audiovisuel,…)</t>
  </si>
  <si>
    <r>
      <rPr>
        <b/>
        <u/>
        <sz val="11"/>
        <color rgb="FF000000"/>
        <rFont val="Calibri"/>
        <family val="2"/>
      </rPr>
      <t>FWB</t>
    </r>
    <r>
      <rPr>
        <b/>
        <sz val="11"/>
        <color rgb="FF000000"/>
        <rFont val="Calibri"/>
        <family val="2"/>
      </rPr>
      <t xml:space="preserve"> : 
Finalisé: Les nouvelles conventions des médias de proximité contiennent des dispositions relatives à l'égalité et la diversité: les MDP doivent mettre en œuvre une charte relative à l'égalité et la diversité, déigner un responsable égalité diversité, assurer un recueil des statistiques genrées au sein de leur personnel, mettre en valauer des sports pratiqués par des femmes Ils doivent mettre en oeuvre un plan d'action interne égalité diversité qui sera évalué à mi-parcours des conventions.
* Le Contrat de gestion de la RTBF contient des objectifs en matière de représentation des femmes tant en terme de ressources humaines qu'au niveau des programmes diffusés.
Voir page 7 du contrat programme
https://ds1.static.rtbf.be/uploader/pdf/a/5/0/beta_d537219571cfe9f6dcb782c4c4d239dd.pdf  
* le projet de décret sur l'aide à la presse périodique non commerciale a été adopté par le Parlement le 31/1/2024. 
Pour bénéficier du régime d'aides, l'éditeur doit joindre à la demande de reconnaissance un plan d'action listant notamment les mesures concrètes relatives notamment à la concrétisation, dans ses équipes et ses contenus, des principes d’égalité femmes-hommes et de diversité. /!\ le projet de décret doit encore être adopté par le parlement dans les prochains jours.
</t>
    </r>
  </si>
  <si>
    <t>Il n'y aura pas de réforme complète des aides à la presse sous cette législature.</t>
  </si>
  <si>
    <t>OUI</t>
  </si>
  <si>
    <t xml:space="preserve">La réalisation de l'action se limite à la presse périodique non commerciale et non à l'ensemble des médias de presse.
</t>
  </si>
  <si>
    <t>Formation et service de soutien et d'accompagnement aux journalistes victimes de cyber-harcèlement</t>
  </si>
  <si>
    <t>• Production des modules de formation (ou adaptation des modules existants au secteur des médias) ;
 • Mise en place d'une campagne de promotion de ces modules de formation auprès des actrices et acteurs du secteur ;
 • Elaboration d'un cahier des charges présentant une répartition claire des missions de contrôle et d'autorégulation entre les organismes concernées.</t>
  </si>
  <si>
    <t>• Ministre pilote : B. Linard
 • Administrations : DEC
 • Fédérations représentatives : Association des journalistes professionnel</t>
  </si>
  <si>
    <t>• Mise en place des formations par l’AJP</t>
  </si>
  <si>
    <r>
      <t xml:space="preserve">
</t>
    </r>
    <r>
      <rPr>
        <b/>
        <u/>
        <sz val="11"/>
        <color rgb="FF000000"/>
        <rFont val="Calibri"/>
        <family val="2"/>
      </rPr>
      <t>FWB</t>
    </r>
    <r>
      <rPr>
        <b/>
        <sz val="11"/>
        <color rgb="FF000000"/>
        <rFont val="Calibri"/>
        <family val="2"/>
      </rPr>
      <t xml:space="preserve"> : 
Différents projets menés par la société civile ont été financés :
• Université des Femmes : Appel à projets visant à lutter contre le sexisme et les violences faites aux femmes dans le secteur des médias 2020 : 12.000 eur
ADIM : Media and diversity in action (MEDIA) : un safe space pour les journalistes minorisées : 10.000 eur
• Association des journalites professionnel·les (AJP) :  Actions en matière d’égalité et de diversité dans les médias et le journalisme – 2020-2024 : 40.000 eur annuels
• Association pour la Diversité et l'Inclusion dans les Médias (ADIM) : Financement pluriannuel d'un projet de safe space pour des journalistes sexisées et racisées 2023-2024 : 12.300 eur annuels
Outre les formations mises en place par l'AJP, différents projets ont été soutenus d'une part dans le cadre de l'appel à projets 2020 visant à lutter contre le sexisme et les violences faites aux femmes dans le secteur des médias, d'autre part, via la convention pluriannuelle au bénéfice de ADIM</t>
    </r>
  </si>
  <si>
    <t>2022 : Mise en place des formations
Dans le cadre de la convention  Egalité Diversité de l'AJP, à la suite des conclusions de l'étude sur le cyberharcelement des femmes journalistes, seront explorés les outils concrets visant à combattre le cyberharcelement des femmes journalistes. L'objectif est de définir des recommandations et propositions adaptées aux besoins des organisations médiatiques et aux demandes des managers de ces organisations. 
L'AJP a publié un dossier thématique sur le cyberharcèlement des femmes journalistes (Journalistes n°228, septembre 2020) : https://www.ajp.be/telechargements/dossiers/228_dossier.pdf 
Le service juridique de l'AJP est à la disposition de celles et ceux qui
seraient confronté.e.s à quelque agissement qui perturbe sa tranquillité (insultes, injures, diffamations,
harcèlement ou menaces) pour en objectiver l'ampleur, établir une stratégie de réponse, y compris judiciaire le cas échéant. 
Dans le cadre de l'appel à projet visant à lutter contre le sexisme et les violences faites aux femmes dans le secteur des médias, Vie féminine (national) a été soutenue (13.200 eur) pour un  projet de formation composée d'un module "théorique" participatif autour des concepts-clés du sexisme etd' un module "pratique" qui visera à échanger avec les participantes des outils d'autodéfense verbale et physique, cela à partir des expériences de sexisme qu'elles ont vécues.
Université des Femmes
Proposer un atelier de réflexion aux journalistes pour tenter de transformer les pratiques de rédactions afin de rendre justice aux femmes dans le traitement médiatique des violences qu'elles subissent. Tel était l'objectif porté par l'Université des Femmes à travers ce « projet Nellie Bly », du nom d'une femme journaliste pionnière. Les ateliers ont été organisés en deux temps : théorique - pour en apprendre plus sur les aspects sociologiques et juridiques des violences faites aux femmes- et pratique, à partir des observations faites par les formatrices et les journalistes participantes. Ces ateliers entre droit et journalisme ont été l'occasion de poser des constats sur le traitement actuel des violences contre les femmes et intrafamiliales. Ils ont aussi offert un espace de réflexion et de proposition, un temps solidaire et bienveillant entre journalistes, pour construire un nouveau langage, raconter d'autres histoires et par là, mieux refléter le monde et les réalités des femmes.
Aussi, le magazine "Chroniques féministes" n° 127 paru en 2021 est consacré à la thématique "Quelle médiatisation des violence" ?</t>
  </si>
  <si>
    <t>Si la mesure est reconduite, il s'agira plutôt de s'assurer de la poursuite du soutien</t>
  </si>
  <si>
    <t>8. Prévention des violences gynécologiques et obstétricales</t>
  </si>
  <si>
    <t>Prévention des violences gynécologiques et obstétricales</t>
  </si>
  <si>
    <t>• Lancement des deux appels à projets</t>
  </si>
  <si>
    <t>• Ministres pilotes : C. Morreale, B. Linard, B.Trachte • Administrations : o SPW IAS o Direction Egalité des chances FWB o COCOF o Service affaires sociales et santé</t>
  </si>
  <si>
    <t>• Appels à projets lancés • Projets sélectionnés et mis en œuvre</t>
  </si>
  <si>
    <r>
      <rPr>
        <b/>
        <u/>
        <sz val="11"/>
        <color rgb="FF000000"/>
        <rFont val="Calibri"/>
        <family val="2"/>
      </rPr>
      <t>RW-FWB-Coco</t>
    </r>
    <r>
      <rPr>
        <b/>
        <sz val="11"/>
        <color rgb="FF000000"/>
        <rFont val="Calibri"/>
        <family val="2"/>
      </rPr>
      <t xml:space="preserve">f :
</t>
    </r>
    <r>
      <rPr>
        <sz val="11"/>
        <color rgb="FF000000"/>
        <rFont val="Calibri"/>
        <family val="2"/>
      </rPr>
      <t xml:space="preserve">Lancement en juin 2022 d'un appel à projets portant sur les deux thématiques pour un total de 350.000 eur
</t>
    </r>
    <r>
      <rPr>
        <b/>
        <sz val="11"/>
        <color rgb="FF000000"/>
        <rFont val="Calibri"/>
        <family val="2"/>
      </rPr>
      <t xml:space="preserve">
</t>
    </r>
    <r>
      <rPr>
        <sz val="11"/>
        <color rgb="FF000000"/>
        <rFont val="Calibri"/>
        <family val="2"/>
      </rPr>
      <t xml:space="preserve">Par soucis de simplification administrative tant pour les opérateurs que pour les administrations , un seul appel à projets rassemblant les 2 thématiques a été lancé conjoitement par la Wallonie, la Fédération Wallonie-Bruxelles et la COCOF en 2022. Neuf projets ont été retenus. Deux comités d’accompagnement avec tous les acteurs retenus ont été organisés afin d’assurer la bonne mise en œuvre et le suivi des projets.
</t>
    </r>
    <r>
      <rPr>
        <b/>
        <u/>
        <sz val="11"/>
        <color rgb="FF000000"/>
        <rFont val="Calibri"/>
        <family val="2"/>
      </rPr>
      <t xml:space="preserve">FWB
</t>
    </r>
    <r>
      <rPr>
        <sz val="11"/>
        <color rgb="FF000000"/>
        <rFont val="Calibri"/>
        <family val="2"/>
      </rPr>
      <t xml:space="preserve">Soutien via Convention pluriannuelle de l'asbl Toi mon endo pour un travail de sensibilisation des jeunes : 2021-2022 : 30.900 eur annuels, 2023-2024 : 46.000 eur annuels
</t>
    </r>
    <r>
      <rPr>
        <b/>
        <u/>
        <sz val="11"/>
        <color rgb="FF000000"/>
        <rFont val="Calibri"/>
        <family val="2"/>
      </rPr>
      <t xml:space="preserve">RW
</t>
    </r>
    <r>
      <rPr>
        <b/>
        <sz val="11"/>
        <color rgb="FF000000"/>
        <rFont val="Calibri"/>
        <family val="2"/>
      </rPr>
      <t>- 2023:</t>
    </r>
    <r>
      <rPr>
        <sz val="11"/>
        <color rgb="FF000000"/>
        <rFont val="Calibri"/>
        <family val="2"/>
      </rPr>
      <t xml:space="preserve"> subvention de la Plateforme pour une naissance respectée (23 900€)  en collaboration avec l'asbl Garance pour la réalisation et la diffusion d’un manuel et d’une formation d’autodéfense à destination des professionnel.le.s de la naissance et/ou de la périnatalité diplômé.e.s ou en formation, témoins et/ou acteur.rice.s de violences obstétricales et gynécologiques en période pré, per et postnatales. L’objectif final est de prévenir la violence en salle d’accouchement ou dans toutes les consultations qui entourent la grossesse. 
-(voir mesure 14) Financement par l'AVIQ de l'Etude sur "les -Violences Gynécologiques et obstérticales vécues par les femmes avec une déficience intellectuelle vivant en institution" menée par l'asbl Femmes et Santé, le Centre Ressources Handicaps et Sexualités et l'asbl Handicap &amp; Santé.
</t>
    </r>
    <r>
      <rPr>
        <b/>
        <sz val="11"/>
        <color rgb="FF000000"/>
        <rFont val="Calibri"/>
        <family val="2"/>
      </rPr>
      <t>COCOF</t>
    </r>
    <r>
      <rPr>
        <sz val="11"/>
        <color rgb="FF000000"/>
        <rFont val="Calibri"/>
        <family val="2"/>
      </rPr>
      <t xml:space="preserve">
Financement 2023 de l'asbl </t>
    </r>
    <r>
      <rPr>
        <sz val="11"/>
        <color rgb="FFFF0000"/>
        <rFont val="Calibri"/>
        <family val="2"/>
      </rPr>
      <t>Femmes prod</t>
    </r>
    <r>
      <rPr>
        <sz val="11"/>
        <color rgb="FF000000"/>
        <rFont val="Calibri"/>
        <family val="2"/>
      </rPr>
      <t>, pour le film Echo(e)s</t>
    </r>
    <r>
      <rPr>
        <u/>
        <sz val="11"/>
        <color rgb="FF000000"/>
        <rFont val="Calibri"/>
        <family val="2"/>
      </rPr>
      <t xml:space="preserve">
</t>
    </r>
  </si>
  <si>
    <t>Il s'agira de déterminer si cette forme de violence sera reprise ou non dans le prochain plan et si oui, sous quelle forme</t>
  </si>
  <si>
    <t>Renforcer l'information des futures mères sur leurs droits et dispositifs existants en cas de besoin</t>
  </si>
  <si>
    <t>• Adaptation des guide-lines à destination des PEP’s à l’initiative de la Direction de la Coordination Accompagnement de l’ONE ;
 • Renforcement de l’offre de formation à destination des PEP’s par la Direction du développement des ressources humaines et par la Direction de la Coordination Accompagnement de l’ONE ;
 • Renforcement de l’offre de formation à destination des SAP par la Direction psycho-pédagogique de l’ONE.</t>
  </si>
  <si>
    <t>• Ministre Pilote: B. Linard
 • Administration: ONE</t>
  </si>
  <si>
    <t>• Guide-lines complétées
 • Nombre de formations et de personnes formées</t>
  </si>
  <si>
    <r>
      <rPr>
        <b/>
        <sz val="11"/>
        <color rgb="FF000000"/>
        <rFont val="Calibri"/>
      </rPr>
      <t xml:space="preserve">FWB : 
Pas de formations spécifiques organisées.
Le Collège des gynécologues et Sages-femmes a retravaillé le Guide de consultation prénatale destiné aux professionnels. Ce guide a été réédité en février 2022 par De BoecK et a été distribué à tout le personnel ONE (PEP’s, Sages-femmes et gynéco collaborant avec l’ONE dans les CPN). </t>
    </r>
    <r>
      <rPr>
        <b/>
        <u/>
        <sz val="11"/>
        <color rgb="FF000000"/>
        <rFont val="Calibri"/>
      </rPr>
      <t xml:space="preserve">https://www.one.be/professionnel/detailarticlepro/news/guide-de-consultation-prenatale-2022/
Pas de formations dispensées
</t>
    </r>
    <r>
      <rPr>
        <b/>
        <sz val="11"/>
        <color rgb="FF000000"/>
        <rFont val="Calibri"/>
      </rPr>
      <t>Néanmoins, ce guide ne comprend pas d'informations spécifiques sur les violences gynécologiqes et obstétricales. Au contraire, les auteurs de ce guide « considèrent que ce concept est inutilement violent en lui-même ».
Néanmoins, ce concept est abordé dans le Guide.
En effet, les auteurs ont abordé ce concept sous d’autres termes en préférant parler « d’une reconnaissance des « nouveaux ressentis », des femmes et une réponse par l’empowerment, et la salutogenèse. (ceci est détaillé page 44).
Et page 14, on parle bien du changement de paradigme : « Actuellement, l’accent n’est plus mis sur la détection des risques mais, de plus en plus, sur la normalité de la grossesse, la capacité de la femme et de ses proches à assumer, à être autonome, ainsi que sur la compétence du soignant comme accompagnateur dans un partenariat. Tous ces aspects sont repris dans le chapitre soins centrés sur le patient. Pour se convaincre du changement de paradigme, il suffit de regarder (fig n° 1) le premier paragraphe du plus récent guideline prénatal de l’Organisation Mondiale de la Santé, qui porte d’ailleurs le titre révélateur de : « Recommandations de l’OMS concernant les soins prénatals pour que la grossesse soit une expérience positive » (1). »
Et concernant les violences faites aux femmes, le chapitre 20 porte sur les MGF et le chapitre 22 porte sur les violences sexuelles et violences conjugales.
« La violence faite aux femmes est un problème grave et évitable de santé publique touchant presque un tiers des femmes. L’OMS en 2021 rappelle : ≪ Les inégalités entre les sexes et les normes qui font que la violence à l’égard des femmes est jugée acceptable, font partie des causes profondes de la violence exercée à leur endroit » (4) » 
« La violence conjugale à l’encontre des femmes est fréquente : 35 % des femmes à l’échelle mondiale ont subi des violences physiques et/ou sexuelles de leur partenaire intime ou des violences sexuelles exercées par d’autres que leur partenaire. L’ensemble des auteurs considèrent que la grossesse est un facteur déclenchant ou aggravant de survenue des VC exercées par les hommes envers les femmes. »
2024
Le GAMS fait de l’information thématique à destination des PEP’s et leur procure des brochures à destination des familles (sur la problématique des MGF).
Le guide de soutien à la parentalité  juridique dans la formation des PEP’s aborde les ressources et relais au niveau des droits et accès aux services, également disponible en ligne via notre intranet. Il y a par ailleurs une mise à jour continue des formations et outils du service juridique lors de l’accueil des nouvelles PEP’s.
Les SAP font partie des publics éligibles dans le cadre des formations destinée aux professionnels de la petite enfance. Ils ont également accès aux bourses de supervision collective. Des rencontres ont eu lieu avec les opérateurs de formation continue agréés par l’ONE dans le cadre du comité de suivi pour présenter les réalités et enjeux du public SAP. 
Dans le vade mecum des PEP’s (digitalisé depuis 2021), il est prévu que chaque PEP’s actualise régulièrement ses connaissances de manière à pouvoir assurer un suivi adapté aux besoins de chaque famille + travail en réseau (fiches partenariat, connaissances des services/relais etc.) 
De plus, le carnet "Devenir parents" (disponible sur le site internet de l'ONE et actuellement en cours d'actualisation) constitue également un recueil de ressources sur les différents services vers lesquels les parents peuvent se tourner : https://www.one.be/public/grossesse/vie-de-famille-environnement/devenir-parents/  
Enfin, plusieurs web documentaires « Airs de Famille » diffusés en ligne et via la RTBF traitent des droits des parents (et notamment de la (future) mère), ainsi par exemple en 2023 au sujet de la pension alimentaire : https://www.airdefamilles.be/air-de-familles-712-juridique-pension-alimentaire/</t>
    </r>
  </si>
  <si>
    <t>Il s'agit d’actions récurrentes pour l'ONE (qui ne ciblent pas uniquement les mères), pas de nouvelles actions, mais qui gagneraient peut-être à être davantage visibilisées. Une des difficultés réside dans le fait qu'énormément de choses reposent sur les PEP'S qui ont des obligations mais aussi des demandes importantes en matière de formation sur des thématiques très variées. Concernant les SAP, il faut se rendre compte que cela concerne moins de 20 structures et que, par conséquent, il n'existe pas de dispositif de formation organisé uniquement pour elles car on ne réunirait pas suffisamment de participants.</t>
  </si>
  <si>
    <r>
      <t xml:space="preserve">Les informations communiquées ne mentionnent pas si les 3 actions ont été rencontrées. On comprend que la problématique des MGF est couverte mais rien ne semble avoir été spécifiquement mis en place concernant les violences gynécologiques et obstétricales.
</t>
    </r>
    <r>
      <rPr>
        <sz val="10"/>
        <rFont val="Arial"/>
        <family val="2"/>
      </rPr>
      <t xml:space="preserve">Quid précisément de l'adaptation des guide-lines à destination des PEP’s à l’initiative de la Direction de la Coordination Accompagnement de l’ONE.
</t>
    </r>
    <r>
      <rPr>
        <sz val="10"/>
        <color rgb="FFC00000"/>
        <rFont val="Arial"/>
        <family val="2"/>
      </rPr>
      <t>Sans information plus précises, le rapportage ne montre pas que l'action soit partiellement réalisée</t>
    </r>
  </si>
  <si>
    <t>Améliorer la prise en charge de l'IVG via la formation initiale des médecins et paramédicaux</t>
  </si>
  <si>
    <t>• Charger l’ARES d’effectuer un relevé des activités d’enseignement ou de sensibilisation proposées par les facultés de médecine et écoles paramédicales visant l’apprentissage des techniques d’IVG et l’importance sociale de la maitrise de la pratique ou d’une communication complète, objective et neutre envers les patientes ;
 • Durant le cursus d’enseignement en faculté de médecine, proposer des actions d’information et de sensibilisation</t>
  </si>
  <si>
    <t>• Ministre pilote: Bertiaux
 • Administrations : ARES
 • Etablissements d’enseignement supérieur
 • Centres de planning</t>
  </si>
  <si>
    <t>• Réalisation du relevé des activités d’enseignement ou de sensibilisation
 • Financement et réalisation d’actions d’information et de sensibilisation</t>
  </si>
  <si>
    <t>Non réalisé</t>
  </si>
  <si>
    <r>
      <rPr>
        <b/>
        <sz val="11"/>
        <color rgb="FF000000"/>
        <rFont val="Calibri"/>
      </rPr>
      <t xml:space="preserve">2022
</t>
    </r>
    <r>
      <rPr>
        <b/>
        <u/>
        <sz val="11"/>
        <color rgb="FF000000"/>
        <rFont val="Calibri"/>
      </rPr>
      <t xml:space="preserve">FWB:
</t>
    </r>
    <r>
      <rPr>
        <b/>
        <sz val="11"/>
        <color rgb="FF000000"/>
        <rFont val="Calibri"/>
      </rPr>
      <t xml:space="preserve">• Réalisation du relevé des activités d’enseignement ou de sensibilisation : L'ARES a remis un avis le 30 juin dernier (avis 2022-15).
Relevé effecué par l'ARES auprès des universités / collège des doyens : En conclusion, le Collège des doyens estime que «les 3 universités complètes ciblent en termes de cours et en termes de sensibilisation à des degrés divers l’ensemble des étudiant·es aussi bien en bachelier qu’en master ».
Avis du CA de l'ARES (30 juin 2022) : L’ARES émet un avis défavorable à l’encontre de l’augmentation du nombre d’heures consacrées à l’interruption volontaire de grossesse dans la formation de base des médecins (bachelier et master en médecine), et cela en raison de la réforme des programmes réalisée dans le cadre de la réduction du cursus à six ans. Des contenus plus approfondis sur l’interruption volontaire de grossesse sont dispensés au sein de masters de spécialisation (notamment en gynécologie-obstétrique).
Addendum - avis du CA du 28/09/2022 : L’ARES émet un avis défavorable quant à la modification du programme de cours sur l’IVG proposé en Fédération Wallonie-Bruxelles.
D’une part, quatre universités (dont les trois universités complètes) proposent des cours et des stages spécifiques sur l’IVG, dans le cadre du bachelier et/ou du master en médecine et des masters de spécialisation en médecine générale et/ou en gynécologie-obstrétique. Dans la cinquième université, la question de l’avortement est évoquée dans le cadre de cours plus généraux.
D’autre part, les différents cours ont pour objectif de fournir une formation sur l’IVG (techniques, grands débats, questions connexes, etc.), mais aussi plus largement de sensibiliser et de former les étudiant·es notamment au travail en Centre de planning familial. La sensibilisation à l’importance de la pratique médicale de l’IVG et les techniques d’IVG, de sensibilisation et de travail en centre de planning font ainsi partie de l’enseignement actuellement dispensé en faculté de médecine.
</t>
    </r>
  </si>
  <si>
    <t>Malgré des initiatives prise par le Cabinet de l'Enseignement supérieur pour encourager l'augmentation du nombre d'heures de cours consacrées à l'IVG dans la formation de base des médecins, les universités par la voix de l'ARES ont exprimés qu'elles estiment que cette augmentation n'est pas nécessaire</t>
  </si>
  <si>
    <t>9. Création d'un pôle de formation sur les violences faites aux femmes en Belgique francophone</t>
  </si>
  <si>
    <t>Création d'un pôle de formation sur les violences faites aux femmes en Belgique francophone</t>
  </si>
  <si>
    <t>• Création d’une structure multipartite rassemblant notamment les asbl expertes dans la formation sur les violences faites aux femmes. Le secteur associatif concerné sera pleinement impliqué dans les réflexions et la création de cette nouvelle structure ; • Cartographie des formations continuées sur les violences sexistes en Belgique francophone ; • Elaboration d’une offre de formations continue par le nouveau pôle de formations.</t>
  </si>
  <si>
    <t>• Ministres pilotes : C. Morreale, B. Trachte • Ministre associée : B.Linard, F. Bertiaux • Administrations : SPW IAS, Direction Egalité des chances FWB, COCOF • Synergie avec le secteur de la formation professionnelle</t>
  </si>
  <si>
    <t>• Création d’une structure multipartite. • Engagement d’une personne pour la mise en œuvre du projet.</t>
  </si>
  <si>
    <r>
      <rPr>
        <b/>
        <sz val="11"/>
        <color rgb="FF000000"/>
        <rFont val="Calibri"/>
      </rPr>
      <t xml:space="preserve">
</t>
    </r>
    <r>
      <rPr>
        <b/>
        <u/>
        <sz val="11"/>
        <color rgb="FF000000"/>
        <rFont val="Calibri"/>
      </rPr>
      <t>RW-FWB-Cocof</t>
    </r>
    <r>
      <rPr>
        <b/>
        <sz val="11"/>
        <color rgb="FF000000"/>
        <rFont val="Calibri"/>
      </rPr>
      <t xml:space="preserve">:
En 2021, mise en place d'un GT rassemblant des représentant.e.s du secteur associatif spécialisé ayant une offre de formation en violences, les cabinets et administrations des 3 entités. Un questionnaire a été envoyé aux asbl pour évaluer là où les besoins en formation n'étaient pas rencontrés. Financements ponctuels pour de la formation de formateurs.
Les contours du futur pôle de formation ont été définis. Travail de co-construction associatif/pouvoirs publics en cours pour les modalités de mise en oeuvre de ce projet. 
Eventuellement s'intégrer dans une mesure du PAN.
Le site internet "violences" permettra de visibiliser des formations existantes ( mesure 21)
</t>
    </r>
  </si>
  <si>
    <t xml:space="preserve">RW : Les objectifs devraient être revus et la mesure ne devrait pas être reprise sous cette forme
FWB : Si la mesure est reprise, il faudra s'assurer de mettre les moyens humains/financiers nécessaires
COCOF : </t>
  </si>
  <si>
    <t>Renforcement de la formation continue dans les secteurs institutionnel et psycho-médico-sociaux</t>
  </si>
  <si>
    <t>• Le nouveau pôle de ressources sera chargé de concevoir une offre de formation continue relative aux violences faites aux femmes fondées sur le genre.</t>
  </si>
  <si>
    <t>• Ministres pilotes : C. Morreale, B. Linard, B. Trachte • Ministres associées : F. Bertiaux, C. Désir • Administrations : SPW IAS, Direction Egalité des chances FWB, COCOF • Pôle de formations sur les violences faites aux femmes (à créer) • Synergie avec le secteur de la formation professionnelle</t>
  </si>
  <si>
    <t>• Formations dispensées dans les différents secteurs psycho-médico-sociaux, de l’éducation, de l’aide à la jeunesse ou encore des Maisons de Justice,… • Nombre de professionnels formés</t>
  </si>
  <si>
    <r>
      <rPr>
        <b/>
        <sz val="11"/>
        <color rgb="FF000000"/>
        <rFont val="Calibri"/>
      </rPr>
      <t xml:space="preserve">Indépendemment du fait que le Pôle de formation n'ait pas vu le jour, l'organisation et la dispense de formations se poursuit via différents organismes experts.
</t>
    </r>
    <r>
      <rPr>
        <b/>
        <u/>
        <sz val="11"/>
        <color rgb="FF000000"/>
        <rFont val="Calibri"/>
      </rPr>
      <t xml:space="preserve">RW
</t>
    </r>
    <r>
      <rPr>
        <b/>
        <sz val="11"/>
        <color rgb="FF000000"/>
        <rFont val="Calibri"/>
      </rPr>
      <t xml:space="preserve">Entre 2020 et 2023: plus de 1421 heures de formations données par les services agréés spécialisés violences.  
2022: subvention l'asbl Violences et mariages forcés  pour de la sensibilisation et de la formation aux violences liées à l'honneur et mariages forcés (voir mesure 59) et de l'asbl Synergie Wallonie a  (39 600€ ) pour de la formation sur la santé menstruelle. 
Dans le cadre de l'appel à projets VGO, la Plateforme pour une naissance respectée et le SISPS ont développé des formations sur les VGO auprès de gynécologues, obstrétricien.e.s, sages femmes ou étudiant.e.s en médecine générale. 
-Formations données par les Pôles de ressources spécialisées en violences conjugales et intrafamiliales : la demande ne cesse de croître et, grâce à un soutien complémentaire, le pool de formateur s'est élargi (voir mesure 33). L'offre de formation passe dès 2023, à  une moyenne de 90 jours de formations par an. Quelques éléments clés: 
- 2021: 65 journées de formations et 265 participants (dont 130 spécifiquement issus des secteurs RW)
- 2022: 67 journées de formations , 348 professionnels formés (dont 134 spécifique secteur RW) et mise sur pied d'un plan de formation  pour le personnel des maisons d'accueil pour lequel des formations spécifiques sont données dès 2023 (voir mesure 57) 
2023: 302 professionnels formés
- AVIQ subvention annuelle  d'environ  50 000€ à la SSMG (société de médecine générale) pour un projet de soutien scientifique aux médecins généralistes en vue de la détection précoce et de la prise en charge des violences intrafamiliales et des violences sexuelles faites aux femmes, dans une optique de collaboration multidisciplinaire et de soins de meilleure qualité. En 2023, plus de 1000  des médecins généralistes  ont suivi les formations et webinaires ( les conséquences à l'âge adulte des violences dans l'enfance, le suivi psychologique des victimes, animation escape game avec des sages femmes de la Haute école de Namur Liège Luxembourg ( Henallux) sur les violences conjugales pendant la grossesse,...). Les formations qui sont en ligne depuis 2019  ont été suivies par plus de 500 personnes.
</t>
    </r>
    <r>
      <rPr>
        <b/>
        <u/>
        <sz val="11"/>
        <color rgb="FF000000"/>
        <rFont val="Calibri"/>
      </rPr>
      <t xml:space="preserve">FWB
</t>
    </r>
    <r>
      <rPr>
        <b/>
        <sz val="11"/>
        <color rgb="FF000000"/>
        <rFont val="Calibri"/>
      </rPr>
      <t xml:space="preserve">Différentes formations sur les violences conjugales et sexuelles sont dispensées par La Maison plurielle et Brise le silence dans le cadre de leur soutien en tant que Collectifs d'association luttant contre les violences faites aux femmes. En 2021, SOS viol a également été soutenu pour dispenser des formation sur les violences sexuelles  : 30.000 eur.
Aussi, des formations aux violences conjugales et sur le processus de domination conjugale ont été dispensées aux agents des SAP/SPJ et Maison de Justice par le Pôle de ressources spécialisées en violences conjugales et intrafamiliales.
Concernant l'Aide à la jeunesse, 111 agent·es ont été formée sur la période 2023/2024. Une formation spécifique a été dispensée aux 30 agent·es des équipes mobiles d'accompagnement (psychologue et d'intervenants éducatifs qui se rendent dans les famille de jeunes  commis des délits et pour lesquels le tribunal de la jeunesse impose une mesure d’accompagnement dans leur milieu de vie). Cette formation, spécifiquement dispensée par Praxis, visait à apporter des compétences sur l'accompagnement d'auteurs mineurs. 
Concernant les Maison de justice, cette formation s'est adressée aux assistant·es de justice (AJ) de toutes les missions des MJ (pénal, civil, accueil des victimes et ITR). 
Au total, ce sont 73 assistant·es de justice répartis dans 5 groupes qui ont pu suivre cette formation entre janvier et mai 2023, dont 12 AJ chargés de l’accueil des victimes. 
Un nouveau groupe d'agent·es de l'AJ aura l'occasion de suivre cette même formation en 2024. 
Les Maisons de Justice ont consacré un montant de 24.325 eur.
L'Aide à la Jeunesse a consacré un montant de 20.420 eur. 
</t>
    </r>
  </si>
  <si>
    <t xml:space="preserve">Progessivement durant toute la législature 2020-2024
</t>
  </si>
  <si>
    <t xml:space="preserve">RW : 
FWB : Mener une réflexion sur les moyens de faire rentrer ces formations auprès du secteur de l'AJ et MJ dans le cadre des plan de formation
COCOF : </t>
  </si>
  <si>
    <t>Formations au traitement médiatique des violences faites aux femmes</t>
  </si>
  <si>
    <t>• Production des modules de formation (ou adaptation des modules existants au secteur des médias) ; • Méthode de travail interne (ex : « constitution d’un groupe de travail,…) ;
 • Mise en place d'une campagne de promotion de ces modules de formation auprès des actrices et acteurs du secteur ;
 • Elaboration d'un cahier des charges présentant une répartition claire des missions de contrôle et d'autorégulation entre les organismes concernées.</t>
  </si>
  <si>
    <t>• Ministre pilote : B. Linard
 • Administrations : DEC
 • Fédérations représentatives : Outre les parties prenantes mentionnées dans l'action (Association des journalistes professionnels, Conseil Supérieur de l’Audiovisuel, Conseil de Déontologie Journalistique ) :
 o Administration Générale de la Culture – Service Général de l’Audiovisuel et des Médias AGC - SGAM
 o Associations féministes spécialisées dans la lutte contre les violences</t>
  </si>
  <si>
    <t>• Modules de formation à destination des actrices et acteurs du secteur des médias
 • Cahier des charges pour les organismes chargés des missions de contrôle et de régulation
 • Rapport décrivant l'impact du dispositif après sa mise en place (temporalité à définir)</t>
  </si>
  <si>
    <r>
      <rPr>
        <b/>
        <u/>
        <sz val="11"/>
        <color rgb="FF000000"/>
        <rFont val="Calibri"/>
        <family val="2"/>
      </rPr>
      <t>FWB</t>
    </r>
    <r>
      <rPr>
        <b/>
        <sz val="11"/>
        <color rgb="FF000000"/>
        <rFont val="Calibri"/>
        <family val="2"/>
      </rPr>
      <t xml:space="preserve"> : 
Dans le cadre de la convention  Egalité Diversité de l'AJP, à la suite des conclusions de l'étude sur le cyberharcelement des femmes journalistes, seront explorés les outils concrets visant à combattre le cyberharcèlement des femmes journalistes. L'objectif est de définir des recommandations et propositions adaptées aux besoins des organisations médiatiques et aux demandes des managers de ces organisations. 
*L'AJP a publié un dossier thématique sur le cyberharcèlement des femmes journalistes (Journalistes n°228, septembre 2020) : https://www.ajp.be/telechargements/dossiers/228_dossier.pdf 
Le service juridique de l'AJP est à la disposition de celles et ceux qui seraient confronté.e.s à des agissements qui perturbent sa tranquillité (insultes, injures, diffamations, harcèlement ou menaces) pour en objectiver l'ampleur, établir une stratégie de réponse, y compris judiciaire le cas échéant. 
• Vie féminine : Appel à projets visant à lutter contre le sexisme et les violences faites aux femmes dans le secteur des médias - Nelly Bly 2020 : 13.200 eur
*Le Conseil supérieur de l'Audiovisuel a été financé pour dispenser un module de formation à l’égalité et à la diversité dans la communication audiovisuelle. Un rapport d'évaluation a été rendu à l'issue du projet. </t>
    </r>
  </si>
  <si>
    <t>Bien que la mesure soit réalisé, n'étant pas structurelle elle ne peut avoir un impact durable.</t>
  </si>
  <si>
    <t>Renforcement de la formation de formateurs</t>
  </si>
  <si>
    <t>• Création de modules de formations sur les différentes formes de violences faites aux femmes fondées sur le genre</t>
  </si>
  <si>
    <t>• Futur Pôle de formation • Ministres pilotes : C. Morreale, B. Linard, B. Trachte • Administrations : o SPW IAS o DEC FWB o COCOF</t>
  </si>
  <si>
    <t>• Nombre de modules créés ; • Nombre de professionnels effectivement formés.</t>
  </si>
  <si>
    <r>
      <rPr>
        <b/>
        <sz val="11"/>
        <color rgb="FF000000"/>
        <rFont val="Calibri"/>
      </rPr>
      <t xml:space="preserve">
</t>
    </r>
    <r>
      <rPr>
        <b/>
        <u/>
        <sz val="11"/>
        <color rgb="FF000000"/>
        <rFont val="Calibri"/>
      </rPr>
      <t>RW</t>
    </r>
    <r>
      <rPr>
        <b/>
        <sz val="11"/>
        <color rgb="FF000000"/>
        <rFont val="Calibri"/>
      </rPr>
      <t xml:space="preserve"> : Recrutement de futurs formateurs/formatrices au sein des Pôles de ressources spécialisés en violence conjugale et intrafamiliale et formation de formateurs réalisée à partir de en décembre 2022
Les pôles de Ressources spécialisée en violences conjugales et intrafamiliales bénéficient d'un financement pour donner des formations. En 2022, ces dernières ont lancé un appel à candidature auprès des associations de terrain et procédé à la sélection et à la formation de nouvelles recrues. Grâce à un subside wallon de 13 900€, 8 nouvelles personnes ont été formées.  Les nouveaux formateurs ont pu donner à leur tour des formations dès 2023 et ont permis d'augmenter le nombre de formations données aux professionnel.les (voir mesure 31), notamment au personnel de toutes les maisons d'accueil qui bénéficient depuis 2023 d'une formation sur mesure (voir mesure 57)
</t>
    </r>
    <r>
      <rPr>
        <b/>
        <u/>
        <sz val="11"/>
        <color rgb="FF000000"/>
        <rFont val="Calibri"/>
      </rPr>
      <t xml:space="preserve">RW &amp; FWB
</t>
    </r>
    <r>
      <rPr>
        <b/>
        <sz val="11"/>
        <color rgb="FF000000"/>
        <rFont val="Calibri"/>
      </rPr>
      <t xml:space="preserve">Soutien de Garance pour de la formation de formatrice en autodéfense féminine  (voir mesure 43) , 
2020 : 40k (adaptation Flag système) 
</t>
    </r>
    <r>
      <rPr>
        <b/>
        <u/>
        <sz val="11"/>
        <color rgb="FF000000"/>
        <rFont val="Calibri"/>
      </rPr>
      <t xml:space="preserve">
</t>
    </r>
  </si>
  <si>
    <t xml:space="preserve">RW : 
FWB : 
COCOF : </t>
  </si>
  <si>
    <t>la formation des professionnels reste essentielle. La demande dépasse largement l'offre. Nécessité de garantir une lecture commune des VC/ nécessité de réfléchir à la formation en terme d'accessibilité/handicap pour les victimes</t>
  </si>
  <si>
    <t>Former les futures diplômées et les futurs diplômés en santé ou en sciences humaines à identifier, prévenir et traiter le violences</t>
  </si>
  <si>
    <t>• Finaliser et diffuser les recommandations issues du processus participatif ;
 • Débattre, formaliser et mettre en oeuvre, le cas échéant, les recommandations qui seront issues de ce processus participatif ;
 • Soutenir les initiatives éventuelles émanant des EES.</t>
  </si>
  <si>
    <t>• Ministre pilote : F. Bertiaux
 • Administrations :
 o ARES
 o Direction de l’Egalité des chances du MFW-B
 • Etablissements d’enseignement supérieur</t>
  </si>
  <si>
    <r>
      <rPr>
        <b/>
        <sz val="11"/>
        <color rgb="FF000000"/>
        <rFont val="Calibri"/>
      </rPr>
      <t xml:space="preserve">
</t>
    </r>
    <r>
      <rPr>
        <b/>
        <u/>
        <sz val="11"/>
        <color rgb="FF000000"/>
        <rFont val="Calibri"/>
      </rPr>
      <t>FWB</t>
    </r>
    <r>
      <rPr>
        <b/>
        <sz val="11"/>
        <color rgb="FF000000"/>
        <rFont val="Calibri"/>
      </rPr>
      <t xml:space="preserve"> : 
Travaux au sein de l'ARES : présentation dans les différentes chambres des résultats des travaux menés depuis 2017
Création de 3 nouveaux certificats : 
• « Discriminations et violences basées sur le genre », organisé par Henallux et UNamur 
• « Dynamiques des Violences à l’égard des Femmes », organisé par l’HELB ILYA PRIGOGINE en collaboration avec le Département de Médecine Générale ULB
• « Les violences interpersonnelles – outils pour une approche intégrée », organisé par le Département de Médecine Générale ULB en collaboration avec l’HELB ILYA PRIGOGINE 
Financement de 
*HELB en soutient à la création du certificat : 8k
* ULB en soutient à la création du certificat : 16k
</t>
    </r>
  </si>
  <si>
    <t xml:space="preserve">Des travaux ont été menés en collaboration avec le secteur associatif et des professeur·es de l'enseignement supérieur. Ces travaux ont permis d'identifier des contenus prioritaires et des formations à privilégier pour intégrer des contenus sur les violences conjugales. néanmoins, les Universités et Hautes écoles disposant de la liberté académique, la décision d'intégration de nouveaux contenus leur revient. Des avancées ont vu le jour via la création de certificat mais au niveau de la formation initiale, la présence de contenus reste tributaire de la volonté de certains professeurs. </t>
  </si>
  <si>
    <t>Si la mesure est reconduite, penser à opter pour une nouvelle stratégie d'approche</t>
  </si>
  <si>
    <t>Sensibilisation des administrations et UAP au harcèlement sexuel et sexiste sur le lieu du travail</t>
  </si>
  <si>
    <t>• Réalisation d’une boite à outils virtuelle de sensibilisation et d’information à la lutte contre le harcèlement sexuel au travail réalisée en collaboration avec des experts. Celle-ci contiendrait des brochures, affiches, bonnes pratiques, procédure interne en cas de plainte, coordonnées des services d’accompagnement extérieurs à l’administration ; • Réalisation d’une campagne spécifique au sein de l’administration wallonne et ses UAP à l’occasion de la journée internationale de lutte contre les violences faites aux femmes ; • Evaluation des formations actuellement dispensées au sein de l’EAP sur ces thématiques et, le cas échéant, en adapter le contenu et la fréquence ; • Identifier les personnes ressources à former et les inviter à suivre la formation ; • Formation des agentes et agents du Ministère de la FWB sur le rôle des témoins de violences sexistes et sexuelles sur le lieu du travail et communication en interne sur l’intention de lutter contre ces violences.</t>
  </si>
  <si>
    <t>• Ministres pilotes : V. De Bue et F. Daerden • Ministres associés : C. Morreale et B. Linard et autres Ministres de tutelle des UAP • Pôle de formations sur les violences faites aux femmes en Belgique francophone • Administrations : o SPW IAS o Direction de la Fonction publique o SPW SG o EAP</t>
  </si>
  <si>
    <t>• Création d’une boite à outils virtuelle ; • Réalisation d’une campagne de communication ; • Rapport d’évaluation des formations tant sur le contenu que sur leur suivi ; • Nombre de personnes formées.</t>
  </si>
  <si>
    <t>RW : oui
FWB : OUI nécessité de poursuivre cette action</t>
  </si>
  <si>
    <t>Mesure très ambitieuse et on ne voit pas les moyens qui ont été dédiés à sa mise œuvre. Les résultat actuels sont très modestes au vu des objectifs initiaux. Recommande une reconduction de la mesure avec budget identifié au départ. Reflexion sur les métiers prioritaires à former et si caractère obligatoire de la formation.</t>
  </si>
  <si>
    <t>Renforcer la formation des prestataires de mise à l'emploi sur les violences faites aux femmes</t>
  </si>
  <si>
    <t>• Formation des formateur.trice.s et/ou conseiller.re.s des prestataires de mise à l’emploi de manière à ce qu’ils soient à même de détecter des cas de violences et de réagir adéquatement ; • Mise à disposition d’un kit de sensibilisation pour accompagner les prestataires de mise à l’emploi dans la détection et l’accompagnement des violences subies par les personnes concernées ; • Mise en réseau des prestataires de mise à l’emploi et des services d’accompagnement pour les personnes victimes de violences ; • En ce qui concerne les MIRE et les CISP, réflexion sur la désignation de référents violences au sein des différents services.</t>
  </si>
  <si>
    <t>• Futur Pôle de formation • Ministre pilote : C. Morreale • Administrations : o SPW IAS o SPW emploi-formation • Autres : o Forem o CISP o MIRE</t>
  </si>
  <si>
    <t>• Nombre de formations dispensées ; • Nombre de participants ; • Kit de sensibilisation mis à disposition des prestataires de mise à l’emploi ; • Désignation de référents pour les MIRE et les CISP.</t>
  </si>
  <si>
    <r>
      <rPr>
        <b/>
        <sz val="11"/>
        <color rgb="FF000000"/>
        <rFont val="Calibri"/>
        <family val="2"/>
      </rPr>
      <t xml:space="preserve">2024
</t>
    </r>
    <r>
      <rPr>
        <b/>
        <u/>
        <sz val="11"/>
        <color rgb="FF000000"/>
        <rFont val="Calibri"/>
        <family val="2"/>
      </rPr>
      <t>RW</t>
    </r>
    <r>
      <rPr>
        <b/>
        <sz val="11"/>
        <color rgb="FF000000"/>
        <rFont val="Calibri"/>
        <family val="2"/>
      </rPr>
      <t xml:space="preserve">: 159 personnes ont participé au webinaire "Considérer et intégrer les enjeux liés aux violences conjugales dans le parcours de réinsertion professionnelle" en novembre  2023. En collaboration avec le CVFE et SOFFT, le service d'insertion socio-professionnelle du CVFE, ce webinaire a permis une première sensibilisation sur les violences conjugales, leur conséquences sur la vie professionnelle, l'aptitude au travail et le parcours vers l'emploi. Parmi les 39 personnes ayant répondu à l'évaluation, 32 d'entre elles souhaitent approfondir la thématique dans le cadre d'une formation. </t>
    </r>
  </si>
  <si>
    <t>nécessité de poursuivre la mise en œuvre de cette mesure. Les évaluations du webnaire démontrent la pertinence de continuer à sensibiliser le personnel des organismes de mise à l'emploi. Volonté de trouver un public plus large. Kit de sensibilisation à réaliser</t>
  </si>
  <si>
    <r>
      <rPr>
        <b/>
        <sz val="10"/>
        <color rgb="FFC00000"/>
        <rFont val="Arial"/>
        <family val="2"/>
      </rPr>
      <t>Estime que la mesure n'est pas réalisée</t>
    </r>
    <r>
      <rPr>
        <b/>
        <sz val="10"/>
        <color theme="1"/>
        <rFont val="Arial"/>
        <family val="2"/>
      </rPr>
      <t xml:space="preserve"> </t>
    </r>
    <r>
      <rPr>
        <sz val="10"/>
        <color theme="1"/>
        <rFont val="Arial"/>
        <family val="2"/>
      </rPr>
      <t>dans la mesure où : 
* Il s'agit de sensibilisation et non de formation
*Pas de kit de sensibilisation réalisé
 * pour les MIRE et *CISP pas de désignation de référents</t>
    </r>
  </si>
  <si>
    <t>Intégrer les questions d'égalité filles/garçons, d'EVRAS et de lutte contre les violences de genre dans le programme de formation initiale et continuée des enseignants et dans la formation initiale du personnel des milieux d'accueil</t>
  </si>
  <si>
    <t>• Dispositifs pour mettre en oeuvre la mesure : bases légales à créer/modifier, politiques existantes, …
 • Méthode de travail interne (ex : « constitution d’un groupe de travail,…) ;
 • Autre…
 • Intégrer les questions d’égalité filles/garçons, d’EVRAS et de lutte contre les violences de genre dans le programme de formation initiale des enseignants ;
 • Mettre à disposition des enseignants et futurs enseignants, et des formateurs d’enseignants, des ressources sur les questions d’égalité filles/garçons, d’EVRAS et de lutte contre les violences de genre.</t>
  </si>
  <si>
    <t>• Ministres pilotes : F. Bertiaux, C. Désir, B. Linard
 • Administrations : DGEO, DGENORS, DEC, IFC, ONE, ARES
 • Partenaires :
 o Fédérations représentatives
 o Milieux d’accueil
 o Université des Femmes</t>
  </si>
  <si>
    <t>• Prise en compte de la prévention des violences dans le décret sur la formation initiale des enseignants ;
 • Prise en compte de la prévention des violences dans les formations initiales du personnel de l'accueil de la petite enfance ;
 • Les contenus sont insérés dans les décrets ;
 • Mise à disposition d’outils de ressources sur les questions d’égalité filles/
 garçons.</t>
  </si>
  <si>
    <t xml:space="preserve">Décret modifiant le décret du 7 février 2019 définissant la formation initiale des enseignants (adopté par le Gvt en 4ième lecture le 28 octobre 2021 et par le Parlement le 1er décembre 2021) intègre désormais le genre et l’EVRAS de manière transversale
Mise en place d'un GT conjoint CoGES et CF&amp;S afin d'avoir une attention particulière sur les référentiels.
Pas d'info reçues précisant que les contenus de la FIE et de la formation du personnel de milieux d'accueil intègrent nécessairement les questions d'égalité et de lutte contre les violences.
Des ressources sur la prévention et la lutte contre les violences faites aux femmes sont mises à disposition des enseignant·es via le module en ligne "Egalité filles-garçons, une même écoles ?"
https://egalitefillesgarcons.cfwb.be </t>
  </si>
  <si>
    <t>Soutenir les processus de formations, en ce compris les supervisions et intervisions, des professionnels de l'accueil aux victimes</t>
  </si>
  <si>
    <t>• Mettre en place un plan individuel de développement pour chaque agent de l'AGMJ ;
 • Développer l'offre de formation et de supervision, notamment en internalisant ce qui est core business ;
 • Réfléchir aux services d'un psychologue afin d'accompagner les professionnels dans les difficultés émotionnelles conséquentes à leur fonction afin de prévenir les absences et suivre les incidents.</t>
  </si>
  <si>
    <t>• Ministres pilote : F. Bertiaux
 • Administrations : AG des Maisons de justice
 • Partenaire : AG Aide à la jeunesse</t>
  </si>
  <si>
    <t>Plan de formation intégrant des modules spécifiques en lien avec la
 problématique des violences faites aux femmes pour les services d'accueil
 des victimes (qui dépendent de l'AGMJ)</t>
  </si>
  <si>
    <r>
      <t xml:space="preserve">
</t>
    </r>
    <r>
      <rPr>
        <b/>
        <u/>
        <sz val="11"/>
        <color rgb="FF000000"/>
        <rFont val="Calibri"/>
        <family val="2"/>
      </rPr>
      <t>FWB</t>
    </r>
    <r>
      <rPr>
        <b/>
        <sz val="11"/>
        <color rgb="FF000000"/>
        <rFont val="Calibri"/>
        <family val="2"/>
      </rPr>
      <t xml:space="preserve"> : 
Un groupe de travail réunissant l'administration de l'AGAJ, l'AGMJ et la DEC mène des travaux depuis novembre 2020. Dans ce cadre, les besoins du secteurs ont été identifiés :
a. Les modalités de collaboration (cadres et modèle d’intervention, complémentarités, points de convergences et d’achoppement, etc.)  
b. Les publics bénéficiaires de la formation
c. Les aspects budgétaires
Une formation sur la violence à l’égard des femmes et sur le processus de domination conjugale a été dispensée aux maisons de justice par «  le Pôle des Ressources spécialisées en violences conjugales et intrafamiliales» (voir mesure 31).
L'accompagnement des professionnels de l'AGMJ est envisagé via la mise en place de supervisions par la Direction Formation de l'AGMJ ou par des  services externes. L'idée du recours à un psychologue interne en vue de réaliser cet accompagnement a été abandonnée.  
Pour le cycle 2023-2025, ce sont 18 AJ chargés de l'accueil des victimes qui bénéficient d'une supervision externe.. 
</t>
    </r>
  </si>
  <si>
    <t>Non, mesure rendue structurelle - L'AGMJ continuera de mettre en place des formations /supervisions  en termes de formation continue (pour l'ensemble de ses agents en ne les limitant pas aux AJ chargés de l'accueil des victimes).</t>
  </si>
  <si>
    <t>Il serait utile de bénéficier d'une évaluation de réception de la formation du Pôle de ressources par l'AGMJ. 
Quid de la mise en place un plan individuel de développement pour chaque agent de l'AGMJ ?
Société civile estime indispensable que les professionnels puissent s'appuyer sur un espace de supervision en vue de la prévention du stress traumatique vicariant</t>
  </si>
  <si>
    <t>Sensibiliser les cadres sportifs aux question de violences de genre à l'occasion de leur formation</t>
  </si>
  <si>
    <t>• Intégration d’une sensibilisation à la prévention des violences dans la formation des cadres sportifs ;
 • Mise à disposition des cadres sportifs, avec la collaboration des fédérations sportives, des outils nécessaires à la prévention de la violence dans le sport.</t>
  </si>
  <si>
    <t>• Ministres pilote : Jeholet
 • Administrations :
 o AGS
 o DEC
 • Partenaires : Fédérations sportives reconnues</t>
  </si>
  <si>
    <t>• Sensibilisation effectuée
 • Mise à disposition des outils</t>
  </si>
  <si>
    <t xml:space="preserve">• Module de déontologie dispensé à l'ensemble des candidats cadres sportifs (niveau initiateur) qui comprend un volet de sensibilisation à la violence de genre.
• Lancement d'un projet pilote de formation à destination des clubs sportifs (Projet CSIS 2022)
Plus de 300 professionnels du sport déjà formés (2021).
</t>
  </si>
  <si>
    <t>Il serait utile de prendre connaissance des objectifs, de la durée et du contenu de cette formation (en terme de violence de genre).</t>
  </si>
  <si>
    <t>3. Protéger et soutenir les victimes</t>
  </si>
  <si>
    <t>10. Pérennisation financière du secteur associatif actif dans la lutte contre les violences de genre</t>
  </si>
  <si>
    <t>Augmenter globalement les budgets consacrés aux associations actives dans la lutte contre les violences faites aux femmes</t>
  </si>
  <si>
    <t>• Continuer à agréer les opérateurs qui rentrent dans le cadre du Décret du 1er mars 2018.</t>
  </si>
  <si>
    <t>• Ministres pilotes : B. Trachte, C.Morreale, B. Linard • Administrations : Service Affaires sociales Cocof, SPW IAS, DEC</t>
  </si>
  <si>
    <t>• Augmentation globale des budgets et suivi et évaluation des opérateurs</t>
  </si>
  <si>
    <r>
      <rPr>
        <b/>
        <sz val="11"/>
        <color rgb="FF000000"/>
        <rFont val="Calibri"/>
      </rPr>
      <t xml:space="preserve">
</t>
    </r>
    <r>
      <rPr>
        <b/>
        <u/>
        <sz val="11"/>
        <color rgb="FF000000"/>
        <rFont val="Calibri"/>
      </rPr>
      <t>FWB</t>
    </r>
    <r>
      <rPr>
        <b/>
        <sz val="11"/>
        <color rgb="FF000000"/>
        <rFont val="Calibri"/>
      </rPr>
      <t xml:space="preserve"> : 
Différentes administrations générales financent selon leurs compétences de manière structurelles des associations visant à lutter contre les violences faites aux femmes : Education permanentes, Aide aux victimes (pour ces compétences, seules les associations ayant comme objet unique les violences faites aux femmes ont été prises en compte). Des projets sont soutenus de manière pluriannuelle ou annuelle par d'autres Directions : Promotion de la citoyenneté et de l'interculturalité, Egalité des chances (DEC), Média et audiovisuel. 
Aussi, des appels à projets ont été lancés sur cette problématique en 2020 et 2023 par la DEC
• 2020 Appel à projets visant à lutter contre le sexisme et les violences faites aux femmes dans le secteur des médias : 163.000 eur
• 2020 Appel à projets visant à lutter contre les violences faites aux femmes et aux filles dans un contexte post-covid : 305.300 eur
• 2021 Reconnaissance de 5 Collectifs d'association luttant contre les violences faites aux femmes (75 k par an par collectif pour 2022 à 2025
 • 2023 Appel à projets Alter Egales sur la prévention et la lutte contre les violences faites aux femmes et aux filles : 350.000 eur
</t>
    </r>
    <r>
      <rPr>
        <b/>
        <u/>
        <sz val="11"/>
        <color rgb="FF000000"/>
        <rFont val="Calibri"/>
      </rPr>
      <t xml:space="preserve">
RW : 
</t>
    </r>
    <r>
      <rPr>
        <b/>
        <sz val="11"/>
        <color rgb="FF000000"/>
        <rFont val="Calibri"/>
      </rPr>
      <t xml:space="preserve">Les budgets wallons octroyés aux associations spécialisées dans l’accompagnement des violences entre partenaires et violences fondées sur le genre ont considérablement augmenté suite à leur agrément. Début 2024, ce sont 19 services ou dispositifs qui sont agréés. 2020: 916.052,29 euros; 2021: 1.444.830,38 euros; 2022: + de 1.700.000 euros, 2023: 2.000.000.Cependant, la programmation prévue dans la législation est complète pour la plupart des Provinces wallonnes.  Il apparait nécessaire de revoir le Décret afin de répondre à la demande croissante d'accompagnement et de pérenniser les autres associations qui sont, dès lors, financées en facultatif depuis plusieurs années et qui ne peuvent être agréés.
A coté des services ambulatoires, les maisons d'accueil spécialisées sont subventionnées pour environ 1.200.000/an.
</t>
    </r>
    <r>
      <rPr>
        <b/>
        <u/>
        <sz val="11"/>
        <color rgb="FF000000"/>
        <rFont val="Calibri"/>
      </rPr>
      <t xml:space="preserve">COCOF </t>
    </r>
    <r>
      <rPr>
        <b/>
        <sz val="11"/>
        <color rgb="FF000000"/>
        <rFont val="Calibri"/>
      </rPr>
      <t xml:space="preserve">: Création de l’AB 22 004 34 09 en 2021. Les initiatives classiques ont été transférées sur cette AB Décret relatif à l'octroi de subventions pluriannuelles s'inscrivant dans le cadre de la mise en œuvre du Plan social santé intégré bruxellois pour des projets dans les secteurs de l’aide aux personnes et de la santé en ce compris de la promotion de la santé. pub.08/02/2024 prom.25/01/2024 Arrêté relatif à l'octroi de subventions pluriannuelles s'inscrivant dans le cadre de la mise en œuvre du Plan social santé intégré bruxellois pour des projets dans les secteurs de l'aide aux personnes et de la santé en ce compris de la promotion de la santé. Bientôt voté.
</t>
    </r>
  </si>
  <si>
    <r>
      <rPr>
        <u/>
        <sz val="11"/>
        <color rgb="FF000000"/>
        <rFont val="Calibri"/>
      </rPr>
      <t xml:space="preserve">FWB
</t>
    </r>
    <r>
      <rPr>
        <sz val="11"/>
        <color rgb="FF000000"/>
        <rFont val="Calibri"/>
      </rPr>
      <t xml:space="preserve">Le secteur associatif a été augmenté de manière globale, qu'il s'agisse via les appels à projets ou des Conventions pluriannuelle
• En 2021, les collectifs ayant été reconnus en fin d'année, la subvention était plafonnée à 75 k par Collectif. En 2024, elle s'élève à  82.600,88 eur
• Différentes Convention pluriannuelles assurent le soutien de projets sur plusieurs années (voir détail dans le rapport narratif)
</t>
    </r>
    <r>
      <rPr>
        <u/>
        <sz val="11"/>
        <color rgb="FF000000"/>
        <rFont val="Calibri"/>
      </rPr>
      <t xml:space="preserve">RW
</t>
    </r>
    <r>
      <rPr>
        <sz val="11"/>
        <color rgb="FF000000"/>
        <rFont val="Calibri"/>
      </rPr>
      <t xml:space="preserve">Le décret du 01/03/2018 relatif à l'agrément des services et dispositifs d'accompagnement des violences entre partenaires et des violences fondées sur le genre prévoit un nombre limité de services et/ou dispositifs au sein de chaque Province wallonne. Cependant, pour les Provinces du Hainaut et de Liège, la programmation est complète. La demande d'accompagnement est cependant importante et des services sont soutenus de manière facultative. Les montants renseignés englobent ces subventions ainsi que les subventions accordées aux maisons d'accueil spécialisées.
Les budgets tiennent compte des subventions attribuées à Praxis dans le cadre de son agrément en tant que spécialisé dans l'accompagnement des auteurs (voir aussi mesure 63.). les montants 2024 ne tiennent compte que des services et dispositifs agréés.
nécessité de revoir le décret wallon  programmation en vue de perenniser les actions des asbl soutenues en facultatif
</t>
    </r>
    <r>
      <rPr>
        <u/>
        <sz val="11"/>
        <color rgb="FF000000"/>
        <rFont val="Calibri"/>
      </rPr>
      <t xml:space="preserve">
</t>
    </r>
    <r>
      <rPr>
        <sz val="11"/>
        <color rgb="FF000000"/>
        <rFont val="Calibri"/>
      </rPr>
      <t xml:space="preserve">
</t>
    </r>
  </si>
  <si>
    <t>Qui du soutien au projets ponctuels et jeunes structures ?</t>
  </si>
  <si>
    <t>Financer le secteur associatif formant les médiatrices/médiateurs communautaires et interprètes aux mutilations génitales féminines</t>
  </si>
  <si>
    <t>• Désigner des personnes de référence à l’ONE, CPMS, PSE, centres de planning familial et SAJ et les former aux violences basées sur le genre;
 • Renforcement projets-pilotes existants sur base d’une évaluation externe objective pour confirmer que le projet rencontre ses objectifs.
 • Reconnaissance et financement de médiatrices/médiateurs interculturelles et interprètes formées sur les mutilations génitales et les autres formes de violences basées sur le genre.</t>
  </si>
  <si>
    <t>2021-2023</t>
  </si>
  <si>
    <t>• Ministres Pilotes: B. Linard, B. Trachte
 • Administrations :
 o DEC
 o ONE
 o COCOF
 o Affaires sociales
 • Secteur associatif : GAMS</t>
  </si>
  <si>
    <t>• Listes des personnes de référence
 • Rapports d’activités
 • Budget</t>
  </si>
  <si>
    <t xml:space="preserve">FWB : 
• Renforcement du projet pilote : GAMS conventionné par l'ONE depuis 2021 (intégré au contrat de gestion) pour un montant annuel de 60.000 eur (pas de montant valorisé dans les budget car il est difficilement identifiable dans la totalité du subside octroyé)
• Financement des médiatrices culturelle via la reconnaissance du Collectif visant la lutte contre les MGF (pas de montant valorisé dans les budget car il est difficilement identifiable dans la totalité du subside octroyé)
</t>
  </si>
  <si>
    <t xml:space="preserve">RW : 
FWB : Sera le cas au moins en 2025 dans le cadre des Collectifs de luttes contre les violences
</t>
  </si>
  <si>
    <t>Soutenir les associations qui développent un parcours de sortie volontaire et des programmes d'insertion socio-professionnelles pour les personnes en situation de prostitution</t>
  </si>
  <si>
    <t>• Sur base des rapports d’activités et du RASH (rapport d’activités simplifié et harmonisé) annuels, évaluer la mise en œuvre de cette mission spécifique ; • Le cas échéant, inciter les SASPP, à renforcer cette mission.</t>
  </si>
  <si>
    <t>• Ministres Pilotes : Alain Maron et C. Morreale • Administrations : Cocof Affaires sociales, santé et formation professionnelle, SPW IAS • Partenaires : o Région BXL Emploi o Forem o Logement et Egalité des Chances o CPAS o Secteur associatif o SASPP</t>
  </si>
  <si>
    <t>• Avancées avec les partenaires • Rapports d’activités • Budget</t>
  </si>
  <si>
    <r>
      <rPr>
        <b/>
        <sz val="11"/>
        <color rgb="FF000000"/>
        <rFont val="Calibri"/>
        <family val="2"/>
      </rPr>
      <t xml:space="preserve">Bien que plusieurs associations accompagnant des personnes exerçant la prostitution, seule l'asbl Isala réalise de l’accompagnement de ce public comprenant des programmes d’insertion socio-professionnelles dans le cadre d’un parcours de sortie volontaire. Dès lors, seuls les budgets octroyés à cette association sont valorisés au vu de l'intitulé de la mesure.
2024
</t>
    </r>
    <r>
      <rPr>
        <b/>
        <u/>
        <sz val="11"/>
        <color rgb="FF000000"/>
        <rFont val="Calibri"/>
        <family val="2"/>
      </rPr>
      <t xml:space="preserve">RW
</t>
    </r>
    <r>
      <rPr>
        <b/>
        <sz val="11"/>
        <color rgb="FF000000"/>
        <rFont val="Calibri"/>
        <family val="2"/>
      </rPr>
      <t xml:space="preserve">La succession des crises (sanitaires et ensuite économique) a fragilisé encore plus le public des Travailleurs.euses du Sexe/Femmes en situation de prostitution. Les opérateurs ont adapté leur travail sur le terrain à la fois sur l'aspect d'encourager le recours aux droits mais aussi avec des interventions concrètes comme la distribution de colis alimentaires. Les projets "en ligne" se multiplient car depuis la crise sanitaire les activités des TDS/Femmes en situation de prostitution se font de moins en moins en rue ou dans les bars. Le travail de terrain s’est ainsi élargit à de nouvelles formes de prostitution et à l’activité cyber (naissance de permanences cyber qui permettent de toucher plus de personnes). 
L’information et la sensibilisation dans le réseau de l’enseignement supérieur se développe également. De nombreuses interactions avec d’autres acteurs du réseau existent et donnent lieu à des actions conjointes, des groupes de travail sur des problématiques communes,… Il n'y a cependant pas de programme de sortie  volontaire mais un accompagnement administratif et social de la personne en fonction de ses demandes. 
</t>
    </r>
    <r>
      <rPr>
        <b/>
        <u/>
        <sz val="11"/>
        <color rgb="FF000000"/>
        <rFont val="Calibri"/>
        <family val="2"/>
      </rPr>
      <t>COCOF</t>
    </r>
    <r>
      <rPr>
        <b/>
        <sz val="11"/>
        <color rgb="FF000000"/>
        <rFont val="Calibri"/>
        <family val="2"/>
      </rPr>
      <t xml:space="preserve">  :  Soutien à Isala en initiative et Espace P en CASG. Décret relatif à l'octroi de subventions pluriannuelles s'inscrivant dans le cadre de la mise en œuvre du Plan social santé intégré bruxellois pour des projets dans les secteurs de l’aide aux personnes et de la santé en ce compris de la promotion de la santé. pub.08/02/2024 prom.25/01/2024. Arrêté relatif à l'octroi de subventions pluriannuelles s'inscrivant dans le cadre de la mise en œuvre du Plan social santé intégré bruxellois pour des projets dans les secteurs de l'aide aux personnes et de la santé en ce compris de la promotion de la santé. Bientôt voté.
</t>
    </r>
  </si>
  <si>
    <t xml:space="preserve">La crise sanitaire a empêché la réalisation de nombreuses actions collectives, impossibilité d’organiser les visites domiciliaires avec comme conséquence une perte importante de contacts (notamment avec les personnes d’origine étrangère retournées au pays. Interruption complète du projet médical qui est la porte d’entrée sur le terrain de certaines antennes.
</t>
  </si>
  <si>
    <t xml:space="preserve">RW : oui
FWB : Oui mais nécessite d'identifier via quels dispositifs
COCOF : </t>
  </si>
  <si>
    <t>Soutenir les associations promouvant l'autodéfense féministe</t>
  </si>
  <si>
    <t>• Renforcement du soutien aux associations actives dans ce cadre, le cas échéant par l’adoption d’une Convention pluriannuelle.</t>
  </si>
  <si>
    <t>• Ministre pilotes : B. Trachte, A.Maron, C. Morreale, B. Linard • Administrations : Service Affaires sociales (Cocof), SPW IAS, DEC</t>
  </si>
  <si>
    <t>• Budget • Rapports d’activités • Avancées sur le décret et l’arrêté</t>
  </si>
  <si>
    <r>
      <rPr>
        <b/>
        <u/>
        <sz val="11"/>
        <color rgb="FF000000"/>
        <rFont val="Calibri"/>
        <family val="2"/>
      </rPr>
      <t>FWB</t>
    </r>
    <r>
      <rPr>
        <b/>
        <sz val="11"/>
        <color rgb="FF000000"/>
        <rFont val="Calibri"/>
        <family val="2"/>
      </rPr>
      <t xml:space="preserve"> : 
Garance est actuellement la seule association ayant comme objet la promotion de l'autodéfense féministe. 
FWB : Garance est soutenu de manière structurelle par l'Education permanente (budgets valorisés dans le mesure 42). k'asbl est également soutenue dans en tant que COllectif d'association de lutte contre les violences faites aux femmes (budget valorisé dans la mesure 42)
Garance mène également des projets ponctuels pour lesquels est a reç des subventions facultatives :
2020 : 10K (femmes &gt;55), 24k (cyberdéfense)</t>
    </r>
    <r>
      <rPr>
        <b/>
        <sz val="11"/>
        <color rgb="FF000000"/>
        <rFont val="Calibri"/>
        <family val="2"/>
      </rPr>
      <t xml:space="preserve">
2021 : 7,5k (Merida, jeunes filles), 15k (No means no), 12K (Enfant CAPables), 35K (LGBTQ+)
2022 : 15k (formation formatrices), 20k (LGBTQ+), 18K (Enfant CAPables)
2023 : 18K (Enfant CAPables), 15k (formation formatrices)
2024 : 15k (dvlpment réseau wallon)
</t>
    </r>
    <r>
      <rPr>
        <b/>
        <u/>
        <sz val="11"/>
        <color rgb="FF000000"/>
        <rFont val="Calibri"/>
        <family val="2"/>
      </rPr>
      <t xml:space="preserve">RW
</t>
    </r>
    <r>
      <rPr>
        <b/>
        <sz val="11"/>
        <color rgb="FF000000"/>
        <rFont val="Calibri"/>
        <family val="2"/>
      </rPr>
      <t xml:space="preserve">2020 : subventions de l'asbl Garance pour le développement d'une formation en cyberdéfense à destination des femmes (15 000€).
2021: subvention de l'asbl Voix des femmes (3000€)  pour le projet "se défendre. auto-défense féministe au prisme théorique, pratique et symbolique" et de l'asbl Garance ( 20 000€) dans le cadre de l'appel à projet "sexisme" qui  a permis à cette dernière de mieux outiller les formatrices en autodéfence et de développer des outils spécifiques pour le volet cyberespace.
2022:  subvention de Garance (10 000€) pour de la formation de formatrices en autodéfense
2024 : soutien à l'asbl Plateforme pour une naissance respectée pour la mise sur pied de formations à destination des praticien.ne.s entourant la grossesse, selon le principe d'auto défencce féministe (voir mesure 27)
Avec l’ASBL Garance, l’AViQ organise également depuis 2018 des formations qui visent à former un groupe de femmes vivant avec un handicap intellectuel afin de leur permettre d’animer des ateliers de sécurité avec leurs paires. Les limites et la sécurité en rue et à la maison sont les sujets traités de manière interactive dans ces groupes.
COCOF : Garance soutien initiative en 2021-2022. Décret relatif à l'octroi de subventions pluriannuelles s'inscrivant dans le cadre de la mise en œuvre du Plan social santé intégré bruxellois pour des projets dans les secteurs de l’aide aux personnes et de la santé en ce compris de la promotion de la santé. pub.08/02/2024 prom.25/01/2024. Arrêté relatif à l'octroi de subventions pluriannuelles s'inscrivant dans le cadre de la mise en œuvre du Plan social santé intégré bruxellois pour des projets dans les secteurs de l'aide aux personnes et de la santé en ce compris de la promotion de la santé. Bientôt voté.
</t>
    </r>
  </si>
  <si>
    <r>
      <rPr>
        <b/>
        <sz val="11"/>
        <color theme="1"/>
        <rFont val="Calibri"/>
        <family val="2"/>
      </rPr>
      <t>2024</t>
    </r>
    <r>
      <rPr>
        <sz val="11"/>
        <color theme="1"/>
        <rFont val="Calibri"/>
        <family val="2"/>
      </rPr>
      <t xml:space="preserve">
</t>
    </r>
    <r>
      <rPr>
        <u/>
        <sz val="11"/>
        <color theme="1"/>
        <rFont val="Calibri"/>
        <family val="2"/>
      </rPr>
      <t>RW</t>
    </r>
    <r>
      <rPr>
        <sz val="11"/>
        <color theme="1"/>
        <rFont val="Calibri"/>
        <family val="2"/>
      </rPr>
      <t xml:space="preserve">
Garance et l'AVIQ ont collaboré au projet NO MEANS NO dans le cadre d'une programmation européenne (droits, égalité et citoyenneté), pour rendre  accessibles les formations de self-défense aux femmes porteuses d’un handicap. Le financement était octroyé par la Commission européenne. Garance n'a pas reçu de subvention AVIQ dans ce cadre en 2022 et 2023.
</t>
    </r>
    <r>
      <rPr>
        <u/>
        <sz val="11"/>
        <color theme="1"/>
        <rFont val="Calibri"/>
        <family val="2"/>
      </rPr>
      <t>FWB</t>
    </r>
    <r>
      <rPr>
        <sz val="11"/>
        <color theme="1"/>
        <rFont val="Calibri"/>
        <family val="2"/>
      </rPr>
      <t xml:space="preserve">
</t>
    </r>
    <r>
      <rPr>
        <u/>
        <sz val="11"/>
        <color theme="1"/>
        <rFont val="Calibri"/>
        <family val="2"/>
      </rPr>
      <t>COCOF</t>
    </r>
    <r>
      <rPr>
        <sz val="11"/>
        <color theme="1"/>
        <rFont val="Calibri"/>
        <family val="2"/>
      </rPr>
      <t xml:space="preserve">
</t>
    </r>
  </si>
  <si>
    <t xml:space="preserve">RW : 
FWB : OUI. Sera le cas au moins en 2025 dans le cadre des Collectifs de luttes contre les violences
COCOF : </t>
  </si>
  <si>
    <t>11. Renforcer les lignes téléphoniques spécialisées pour atteindre progressivement une écoute 7j/7 et 24h/24</t>
  </si>
  <si>
    <t>Renforcement de la ligne d'écoute "Ecoute violences conjugales"</t>
  </si>
  <si>
    <t>• Formations des écoutants bénévoles • Augmentation progressive des budgets alloués à la ligne d’écoute de manière à assurer, à terme, une écoute spécialisée 7j./7 et 24h/24.</t>
  </si>
  <si>
    <t>• Ministres pilotes : C. Morreale et B. Trachte • Administrations : o SPW IAS o Admin Cocof ( service affaires sociales) • Partenaires : o Pôles de ressources spécialisés en violences conjugales o 107</t>
  </si>
  <si>
    <r>
      <rPr>
        <b/>
        <u/>
        <sz val="11"/>
        <color rgb="FF000000"/>
        <rFont val="Calibri"/>
        <family val="2"/>
      </rPr>
      <t xml:space="preserve">RW- COCOF
</t>
    </r>
    <r>
      <rPr>
        <b/>
        <sz val="11"/>
        <color rgb="FF000000"/>
        <rFont val="Calibri"/>
        <family val="2"/>
      </rPr>
      <t xml:space="preserve">
Depuis 2021, des moyens complémentaires ont été dégagés afin de permettre l’extension des plages horaires en journée pour une écoute via des professionnel·les (de 8h à 20h auparavant de 9h à 19h) et une écoute les weekends par un professionnel de la Ligne d’Ecoute.  En outre, les bénévoles de télé-Accueil ont bénéficié d'un renforcement de leur formation en violence ( coordinatrice engagée un an sur les budgets COCOF). En 2020, des moyens complémentaires ont permis l’ouverture, durant l’année 2020 (uniquement) et 2021, d’une troisième ligne (habituellement 2 écoutants) permettant de faire face à la forte augmentation des appels durant la crise sanitaire. Pour 2024, les moyens dédiés à la ligne d'écoute sont encore augmentés. Mise en place du tchat de la ligne d'écoute. </t>
    </r>
  </si>
  <si>
    <r>
      <rPr>
        <b/>
        <sz val="11"/>
        <color theme="1"/>
        <rFont val="Calibri"/>
        <family val="2"/>
      </rPr>
      <t xml:space="preserve">2024
</t>
    </r>
    <r>
      <rPr>
        <sz val="11"/>
        <color theme="1"/>
        <rFont val="Calibri"/>
        <family val="2"/>
      </rPr>
      <t>La Ligne d'Ecoute est un des pilliers du dispositif wallon de lutte contre les violences conjugales. Il répond à une demande du public, ainsi qu'en attestent les pics d'appel à chaque campagne de sensibilisation grand public. Il reste cependant un travail à faire afin de faire connaitre davantage cette ligne aux professionnels.</t>
    </r>
    <r>
      <rPr>
        <b/>
        <sz val="11"/>
        <color theme="1"/>
        <rFont val="Calibri"/>
        <family val="2"/>
      </rPr>
      <t xml:space="preserve">
COCOF</t>
    </r>
    <r>
      <rPr>
        <sz val="11"/>
        <color theme="1"/>
        <rFont val="Calibri"/>
        <family val="2"/>
      </rPr>
      <t xml:space="preserve">
</t>
    </r>
  </si>
  <si>
    <t xml:space="preserve">RW : 
COCOF : </t>
  </si>
  <si>
    <t>nécesité de faire connaitre davantage la Ligne aux professionnels</t>
  </si>
  <si>
    <t>Renforcer les synergies entre la ligne d'écoute "Ecoute violences conjugales" et des lignes téléphoniques en langues étrangères</t>
  </si>
  <si>
    <t>• Recensement des lignes d’écoute/chat accessibles en langue étrangère en Wallonie ; • Concrétisation d’une forme de collaboration avec la ligne d’écoute violences conjugales (visibilité sur le site de la ligne d’écoute, renforcement des collaborations sur le fond des dossiers,...) ;</t>
  </si>
  <si>
    <t>• Ministres pilotes : C. Morreale et B. Trachte • Administrations : o SPW IAS o Admin Cocof • Pôles de ressources spécialisés en violences conjugales</t>
  </si>
  <si>
    <t>• Accès à une écoute et à l’information relatives aux violences conjugales en langue étrangère facilitée</t>
  </si>
  <si>
    <r>
      <rPr>
        <b/>
        <sz val="11"/>
        <color rgb="FF000000"/>
        <rFont val="Calibri"/>
      </rPr>
      <t xml:space="preserve">A l'heure actielle, aucune autre ligne d'écoute n'est sufisamment professionnelle pour développer une synergie commune. La ligne d'écoute de la Maison de l'Amérique latrine a disparu ( cessation d'activités de l'asbl). Les initiatives prises ont donc priviliégié l'accessibilité de la ligne par tchat. 
Cependant, certains écoutants de la ligne Ecoute violences conjugales maîtrisent d’autres langues que le français et peuvent donc dialoguer avec un plus large public. Un onglet « help » affiché en différentes langues est disponible sur le site de la ligne Ecoute et renvoie vers des organisations partenaires qui accompagnent des victimes de violences d’origine étrangère. L’onglet renvoie notamment vers Access (dont le site est disponible en anglais, français, néerlandais, espagnol et arabe, qui diffuse des vidéos dans un grand nombre de langues et dispose également d’un chat), Oasis (qui peut fournir de l’aide en thaï, notamment) et Elles pour Elles (qui soutient les femmes polonaises victimes de violences et propose un soutien dans plusieurs langues slaves, dont le polonais et l'ukrainien). Un chat est accessible cinq jours par semaine via le site de la ligne Ecoute violences conjugales. Il est possible d’y échanger dans d’autres langues que le français en recourant à des applications de traduction. 
</t>
    </r>
    <r>
      <rPr>
        <b/>
        <u/>
        <sz val="11"/>
        <color rgb="FF000000"/>
        <rFont val="Calibri"/>
      </rPr>
      <t xml:space="preserve">RW </t>
    </r>
    <r>
      <rPr>
        <b/>
        <sz val="11"/>
        <color rgb="FF000000"/>
        <rFont val="Calibri"/>
      </rPr>
      <t>: une subvention de 20.000€ est octroyée en 2024 à l'asbl Trampolina qui a repris la gestion du projet Elles pour Elles qui développe notamment une ligne d'écoute dans plusieurs langues slaves. Des contacts ont été pris avec la Ligne Ecoute Violence conjugales et des formations sont programmées afin de garantir une lecture commune des violences et de penser aux synergies.</t>
    </r>
  </si>
  <si>
    <r>
      <rPr>
        <b/>
        <sz val="11"/>
        <color rgb="FF000000"/>
        <rFont val="Calibri"/>
        <family val="2"/>
      </rPr>
      <t xml:space="preserve">2024
</t>
    </r>
    <r>
      <rPr>
        <sz val="11"/>
        <color rgb="FF000000"/>
        <rFont val="Calibri"/>
        <family val="2"/>
      </rPr>
      <t xml:space="preserve">Une écoute dans la langue d'origine permet de toucher davantage de personnes. Il faut cependant garantir une lecture commune des VC.
</t>
    </r>
  </si>
  <si>
    <t>Pérenniser la subvention accordée ponctuellement à la ligne téléphonique du réseau mariage et migration 0800/90 901</t>
  </si>
  <si>
    <t>• Financer de manière pérenne la ligne d’écoute « Mon mariage m’appartient » ;
 • Adoption d’une convention pluriannuelle.</t>
  </si>
  <si>
    <t>• Ministre pilote: B. Linard
 • Administrations : DEC
 • Synergie avec :
 o Réseau Mariage
 o Migration asbl</t>
  </si>
  <si>
    <t>• Convention pluriannuelle adoptée
 • Arrêté de subvention annuel signé</t>
  </si>
  <si>
    <r>
      <rPr>
        <b/>
        <u/>
        <sz val="11"/>
        <color rgb="FF000000"/>
        <rFont val="Calibri"/>
        <family val="2"/>
      </rPr>
      <t xml:space="preserve">FWB 
</t>
    </r>
    <r>
      <rPr>
        <sz val="11"/>
        <color rgb="FF000000"/>
        <rFont val="Calibri"/>
        <family val="2"/>
      </rPr>
      <t>La FWB n'a pas reçu de demande de financement de la part du Réseau Mariage et Migration (RMM) qui gère la ligne d'écoute.
Par ailleurs, le RMM est agréé jusqu'au 30.04.2025 par la Cocof pour diverses missions dont la permanence téléphonique du 0800 90 901</t>
    </r>
  </si>
  <si>
    <t>Pérenniser le financement et assurer les horaires de disponibilité de la ligne téléphonique de SOS Viol</t>
  </si>
  <si>
    <t>• Signature d’une Convention conjointe (AGMJ, DEC, SOS Viol) pluriannuelle 2021-2024
 • Suivi du fonctionnement de la ligne via un comité d’accompagnement</t>
  </si>
  <si>
    <t>• Ministres pilotes : B. Linard, F. Bertiaux
 • Administrations :
 o DEC
 ooAGMJ (service partenariats)
 • Secteur associatif :
 o SOS Viol
 o un·e représentant·e des Services d’aide aux justiciables</t>
  </si>
  <si>
    <t>• Convention pluriannuelle signée
 • Comités d’accompagnement organisés</t>
  </si>
  <si>
    <r>
      <rPr>
        <b/>
        <sz val="11"/>
        <color rgb="FF000000"/>
        <rFont val="Calibri"/>
      </rPr>
      <t xml:space="preserve">
</t>
    </r>
    <r>
      <rPr>
        <b/>
        <u/>
        <sz val="11"/>
        <color rgb="FF000000"/>
        <rFont val="Calibri"/>
      </rPr>
      <t>FWB</t>
    </r>
    <r>
      <rPr>
        <b/>
        <sz val="11"/>
        <color rgb="FF000000"/>
        <rFont val="Calibri"/>
      </rPr>
      <t xml:space="preserve"> : SOS Viol Financé pour la ligne d'écoute
2020 : 60k Dir. Egalité des Chances, 15k AGMJ
2021 : 15K/an par l’AGMJ - 70K/an DEC
2022 : Convention 2022-2023  : - 65K AGMJ - 70K DEC
2023 : 65K AGMJ - 70K DEC
2024 : 120k DEC
L'AGMJ a financé le tchat de la ligne d'écoute depuis 2021
2021 à 2023 : 3 x 80.000 eur
Depuis 2024, le financement de l'AGMJ pour SOS viol passe de manière structurelle vers l’aide psychologique dans les missions du décret. Le montant de 130K (80K pour le chat et 50K pour la ligne) sera logé dans l’annexe 13 « Aide psychologique pour la victime spécifique ». 
En 2024, le montant structurel pour SOS Viol en tant que service d'aide aux victime en 2024 s'élève à 537.052,8 eur.</t>
    </r>
  </si>
  <si>
    <t>Soutien perennisé dans le secteur AGMJ. En ce qui concerne le secteur Droits des Femmes, soutein perennisé jusqu'à fin 2025.</t>
  </si>
  <si>
    <t>11. Renforcer les lignes téléphoniques spécialisées pour atteindre progressivement une écouté 7j/7 et 24h/24</t>
  </si>
  <si>
    <t>Développer une réflexion pour la mise sur pied d'une ligne téléphonique à destination des auteurs d'infraction à caractère sexuel, telle que "STOP IT NOW"</t>
  </si>
  <si>
    <t>Examiner la possibilité de mettre en œuvre une ligne téléphonique telle que « Stop it now » : 
• Organisation d’une concertation entre l’Unité de psychopathologie légale (UPPL) et l’Administration générale des maisons de justice (AGMJ) en vue de fixer les contours du projet, la durée, les modalités de rapportage et d’évaluation et la mise en place d’un comité de suivi. 
• Evaluation du projet au terme d’un an. 
• La mise en place d’un comité de suivi du projet.</t>
  </si>
  <si>
    <t>• Ministre Pilote : F. Bertiaux 
• Ministre partenaire : C. Morreale, en vue d’un co-financement éventuel 
• Administration : AGMJ 
• Partenaires : Fondation Roi Baudouin, en vue de financement éventuel</t>
  </si>
  <si>
    <t>• Analyse du dossier dans le cadre des projets particuliers.</t>
  </si>
  <si>
    <r>
      <rPr>
        <b/>
        <sz val="11"/>
        <color rgb="FF000000"/>
        <rFont val="Calibri"/>
        <family val="2"/>
      </rPr>
      <t xml:space="preserve">La réalisation de la mesure est allée bien au-delà de ce qui était prévu. La réflexion a abouti à la création de la ligne d'écoute.
</t>
    </r>
    <r>
      <rPr>
        <b/>
        <u/>
        <sz val="11"/>
        <color rgb="FF000000"/>
        <rFont val="Calibri"/>
        <family val="2"/>
      </rPr>
      <t>FWB :</t>
    </r>
    <r>
      <rPr>
        <b/>
        <sz val="11"/>
        <color rgb="FF000000"/>
        <rFont val="Calibri"/>
        <family val="2"/>
      </rPr>
      <t xml:space="preserve"> Mise sur pied et financement de la ligne d'écoute SEOS (au sein de l'asbl UPPL) depuis 2021 (100k). SéOS, Service d’Écoute et d’Orientation Spécialisé, est un dispositif de prévention à destination des personnes qui se questionnent sur la notion de consentement ou sur des comportements potentiellement inadéquats ou encore qui présentent des fantasmes sexuels déviants. SéOS s’adresse à toute personne directement concernée, à son entourage et aux professionnels confrontés à ces questions.
Il offre une ligne d’écoute gratuite, anonyme et confidentielle, un tchat et une adresse e-mail de contact.
</t>
    </r>
    <r>
      <rPr>
        <b/>
        <u/>
        <sz val="11"/>
        <color rgb="FF000000"/>
        <rFont val="Calibri"/>
        <family val="2"/>
      </rPr>
      <t xml:space="preserve">RW </t>
    </r>
    <r>
      <rPr>
        <b/>
        <sz val="11"/>
        <color rgb="FF000000"/>
        <rFont val="Calibri"/>
        <family val="2"/>
      </rPr>
      <t xml:space="preserve">: Convention 2022-2024 avc l'UPPL. Subvention globale de 280.000 euros annuel de l'UPPL pour la réalisation de ses différentes missions, dont SéOS, Service d'Ecoute et d'Orientation Spécialisé, la subvention allouée devra permettre à l’UPPL d’organiser la formation continue des écoutants et répondants de SéOS, leur encadrement et supervision, ainsi que la coordination du service et l'organisation de la collaboration externes avec les services partenaires et les professionnels de la Santé.
L'AVIQ a rédigé une Convention pluriannuelle 2022-2024 pour l'UPPL qui prévoit une subvention annuelle globale de 280.000 euros pour la réalisation de ses différentes missions, dont SéOS, Service d'Ecoute et d'Orientation Spécialisé.  La subvention allouée permet à l’UPPL d’organiser la formation continue des écoutants et répondants de SéOS, leur encadrement et supervision, ainsi que la coordination du service et l'organisation de la collaboration externes avec les services partenaires et les professionnels de la Santé. Un comité d'accompagnement sera organisé en 2024 pour rencontrer l'UPPL. 
</t>
    </r>
  </si>
  <si>
    <r>
      <rPr>
        <b/>
        <sz val="11"/>
        <color theme="1"/>
        <rFont val="Calibri"/>
        <family val="2"/>
      </rPr>
      <t>2024</t>
    </r>
    <r>
      <rPr>
        <sz val="11"/>
        <color theme="1"/>
        <rFont val="Calibri"/>
        <family val="2"/>
      </rPr>
      <t xml:space="preserve">
</t>
    </r>
    <r>
      <rPr>
        <u/>
        <sz val="11"/>
        <color theme="1"/>
        <rFont val="Calibri"/>
        <family val="2"/>
      </rPr>
      <t>RW</t>
    </r>
    <r>
      <rPr>
        <sz val="11"/>
        <color theme="1"/>
        <rFont val="Calibri"/>
        <family val="2"/>
      </rPr>
      <t xml:space="preserve">
</t>
    </r>
    <r>
      <rPr>
        <u/>
        <sz val="11"/>
        <color theme="1"/>
        <rFont val="Calibri"/>
        <family val="2"/>
      </rPr>
      <t>FWB</t>
    </r>
  </si>
  <si>
    <t xml:space="preserve">RW : oui ( en vue évaluation)
FWB : mesure réalisée. </t>
  </si>
  <si>
    <t>12. Renforcer la coordination entre services</t>
  </si>
  <si>
    <t>Coordination et soutien au développement de centres multidisciplinaires en Wallonie et à Bruxelles</t>
  </si>
  <si>
    <t>• Engagement d’une personne chargée de l’opérationnalisation de ces Centres multidisciplinaires dans les différentes Provinces. Cette personne sera chargée, en collaboration avec tous les acteurs concernés, y compris les CPVS, de poser les bases communes (cadre de référence, grille d’évaluation de danger, base de protocoles de collaboration) à la mise sur pied d’un Centre multidisciplinaire. Les projets existants ou en cours de réflexion (Namur-Liège) pourront servir d’appui. • Soutien à la création d’initiatives-pilote au sein de chaque Province, dans la mesure du possible.</t>
  </si>
  <si>
    <t>• Ministres pilotes : C. Morreale, B. Trachte. • Ministres associés : F. Bertiaux, C.Désir, B. Linard • Administrations : o SPW IAS o DEC o Cocof o service affaires sociales • Administrations associées : o AGAJ o AGMJ</t>
  </si>
  <si>
    <t>• Engagement d’un.e coordinateur.trice ; • Elaboration de bases communes à la création des centres multidisciplinaires ; • Nombre de centres multidisciplinaires pilotes créés ; • Nombre de victimes soutenues.</t>
  </si>
  <si>
    <r>
      <rPr>
        <b/>
        <u/>
        <sz val="11"/>
        <color rgb="FF000000"/>
        <rFont val="Calibri"/>
        <family val="2"/>
      </rPr>
      <t>RW-FWB-Cocof</t>
    </r>
    <r>
      <rPr>
        <b/>
        <sz val="11"/>
        <color rgb="FF000000"/>
        <rFont val="Calibri"/>
        <family val="2"/>
      </rPr>
      <t xml:space="preserve"> : 
GT mis en place (administration et cabinets). 
Rencontres avec le secteur associatif réalisées.
Elaboration des critères de reconnaissance : en cours.
</t>
    </r>
    <r>
      <rPr>
        <b/>
        <u/>
        <sz val="11"/>
        <color rgb="FF000000"/>
        <rFont val="Calibri"/>
        <family val="2"/>
      </rPr>
      <t>RW:</t>
    </r>
    <r>
      <rPr>
        <b/>
        <sz val="11"/>
        <color rgb="FF000000"/>
        <rFont val="Calibri"/>
        <family val="2"/>
      </rPr>
      <t xml:space="preserve"> 
Le projet Espace VIF mené conjointement par la Ville et la Province de Namur est financé en 2020 (prolongation jusque 2022) à hauteur de 43.000 euros, 60 000 en 2023. Une ouverture aux professionnels devrait officiellement être lancée en 2024.
Le DIVICO Liégois a officiellement été lancé en septembre 2023. 60 000 € ont été attribués pour le DIVICO Liégeois en 2022 prolongation de la période jusqu'en avril 2024.
Le modèle liégeois a inspiré d'autres Régions. Ainsi, un projet similaire devrait voir le jour dans le BW en 2024 . 
</t>
    </r>
    <r>
      <rPr>
        <b/>
        <u/>
        <sz val="11"/>
        <color rgb="FF000000"/>
        <rFont val="Calibri"/>
        <family val="2"/>
      </rPr>
      <t xml:space="preserve">FWB
</t>
    </r>
    <r>
      <rPr>
        <b/>
        <sz val="11"/>
        <color rgb="FF000000"/>
        <rFont val="Calibri"/>
        <family val="2"/>
      </rPr>
      <t xml:space="preserve">La FWB contribue au financement du projet Liégeois et Namurois depuis 2023
</t>
    </r>
  </si>
  <si>
    <r>
      <rPr>
        <b/>
        <sz val="11"/>
        <color rgb="FF000000"/>
        <rFont val="Calibri"/>
        <family val="2"/>
      </rPr>
      <t xml:space="preserve">2024
</t>
    </r>
    <r>
      <rPr>
        <u/>
        <sz val="11"/>
        <color rgb="FF000000"/>
        <rFont val="Calibri"/>
        <family val="2"/>
      </rPr>
      <t xml:space="preserve">RW
</t>
    </r>
    <r>
      <rPr>
        <sz val="11"/>
        <color rgb="FF000000"/>
        <rFont val="Calibri"/>
        <family val="2"/>
      </rPr>
      <t xml:space="preserve">Les deux projets ont mis du temps à démarrer en raison entre autres de difficultés de recrutement.
</t>
    </r>
    <r>
      <rPr>
        <u/>
        <sz val="11"/>
        <color rgb="FF000000"/>
        <rFont val="Calibri"/>
        <family val="2"/>
      </rPr>
      <t xml:space="preserve">FWB
</t>
    </r>
    <r>
      <rPr>
        <sz val="11"/>
        <color rgb="FF000000"/>
        <rFont val="Calibri"/>
        <family val="2"/>
      </rPr>
      <t xml:space="preserve">Les dispositifs interdisciplinaire relèvent de la compétence justice communautaire. Les Droits des Femmes ont soutenu le lancement des dispositifs.
</t>
    </r>
    <r>
      <rPr>
        <u/>
        <sz val="11"/>
        <color rgb="FF000000"/>
        <rFont val="Calibri"/>
        <family val="2"/>
      </rPr>
      <t xml:space="preserve">COCOF
</t>
    </r>
    <r>
      <rPr>
        <sz val="11"/>
        <color rgb="FF000000"/>
        <rFont val="Calibri"/>
        <family val="2"/>
      </rPr>
      <t xml:space="preserve">
</t>
    </r>
  </si>
  <si>
    <t xml:space="preserve">RW : oui
FWB : 
COCOF : </t>
  </si>
  <si>
    <t>Développement de "Relais pharmacies" à destination des victimes de violences conjugales en Wallonie</t>
  </si>
  <si>
    <t>• Création d’un groupe de travail avec l’Association Pharmaceutique de Belgique (APB), l’Association des Unions de Pharmaciens (AUP), l’Office des Pharmacies Coopératives de Belgique (OPHACCO) la Police, ainsi que le secteur associatif spécialisé et les villes ayant mené des projets pilotes en la matière ; • Pour assurer la mise en place du dispositif, il est proposé de diffuser auprès des 1.800 pharmacies wallonnes : o Un vade-mecum reprenant toutes les informations utiles pour les pharmacien.nes (leur rôle, les dispositifs existants, les contacts utiles, ...) ; o Une affiche A3 à apposer dans la pharmacie qui informe de l’existence du dispositif et qui rappelle les contacts principaux en cas de violences. • Organisation d’un webinaire à destination des pharmaciens pour exposer le dispositif</t>
  </si>
  <si>
    <t>• Ministres pilote : C. Morreale • Administrations : SPW IAS • Autres : o l’Association Pharmaceutique Belge (APB) o l’Association des Unions de Pharmaciens (AUP) o l’Office des Pharmacies Coopératives de Belgique (OPHACCO) o Pôles de ressources spécialisés en violences conjugales o Villes ayant mené des projets pilotes o Police.</t>
  </si>
  <si>
    <t>• Pharmacies en possession des vade-mecum et des affiches ; • Victimes trouvent plus facilement de l’aide.</t>
  </si>
  <si>
    <r>
      <rPr>
        <b/>
        <u/>
        <sz val="11"/>
        <color rgb="FF000000"/>
        <rFont val="Calibri"/>
        <family val="2"/>
      </rPr>
      <t xml:space="preserve">RW
</t>
    </r>
    <r>
      <rPr>
        <b/>
        <sz val="11"/>
        <color rgb="FF000000"/>
        <rFont val="Calibri"/>
        <family val="2"/>
      </rPr>
      <t xml:space="preserve">2020: Lancement du dispositif relais-pharmacie en novembre: réalisation, impression et diffusion de 1800 affiches et vade-mecum d'informations pour les pharmacien.ne.s. Organisation d'un webinaire  à destination des pharmacien.ne.s.
2022:  le dispositif est relancé et nouvelle séance de sensibilisation à destination des pharmacien.ne.s est organisée le 22/11. </t>
    </r>
  </si>
  <si>
    <t>RW:  Le dispositif a bien été accueilli par les pharmacien.nes qui trouvent leur implication légitime. Cependant, il.elle.s constatent peu de sollicitations de la population. 
Ces dernières années ont amené beaucoup de nouveaux projets et mises en place de services avec des priorités diverses en regard de l'épidémie et des vaccinations. Les retours en 2020 font état du fait que les pharmacies se sont senties débordées et acteurs sur trop de fronts à la fois.</t>
  </si>
  <si>
    <t>Formulation des indicateurs : ne déterminer que des indicateurs réalistes (mesurables)</t>
  </si>
  <si>
    <t>Pérenniser la politique locale d'égalité entre les hommes et les femmes</t>
  </si>
  <si>
    <t>• Elaboration d’un protocole d’accord entre la Communauté française, la Région wallonne, l’Association des Provinces wallonnes et les Provinces relatif à la politique locale pour l’égalité des femmes et des hommes.</t>
  </si>
  <si>
    <t>• Ministres pilotes : C. Morreale et F. Daerden • Administrations : o SPW IAS o DEC • Autres : Provinces wallonnes et APW</t>
  </si>
  <si>
    <t>• Signature et mise en œuvre du Protocole au sein des Provinces wallonnes</t>
  </si>
  <si>
    <r>
      <rPr>
        <b/>
        <u/>
        <sz val="11"/>
        <color rgb="FF000000"/>
        <rFont val="Calibri"/>
      </rPr>
      <t xml:space="preserve">RW &amp; FWB
</t>
    </r>
    <r>
      <rPr>
        <b/>
        <sz val="11"/>
        <color rgb="FF000000"/>
        <rFont val="Calibri"/>
      </rPr>
      <t>En 2020, le Protocole d'accord entre la Communauté française, la Région Wallonne et l'Association des Provinces wallonnes et les Provinces relatif à la politique locale pour l'égalité des femmes et des hommes (2020-2024) a été renouvelé pour un montant annuel de 156 000 euros. Il prévoit notamment le financement des 13 plateformes de concertation des acteurs locaux actifs dans la lutte contre les violences, animées par 5 coordinateurs.rices provinciales de lutte contre les violences récemment engagé.e.s. Chaque coordination provinciale est active sur deux volets : d’une part, la lutte contre les violences à l’égard des femmes, d’autre part, la promotion de l’égalité des femmes et des hommes sur le plan socioéconomique, dans la vie sociale et dans l’accès aux lieux de décision.
Dans le cadre de son plan de cohésion sociale (PCS 2020-2025), la Région Wallonne finance (environ 170.000€/an) 50 communes wallonnes afin de sensibiliser les travailleurs.euses de proximité à la détection des signaux de violence, accompagner les personnes victimes de violences et les personnes potentiellement à risque de violences, travailler avec les auteurs ou visibiliser les risques de harcèlement sur les réseaux sociaux. (Chiffres 2022: 121.000€ dans le cadre des transferts financiers vers des partenaires conventionnés). 
La mesure prévoyait l'adoption d'un protocole d'accord (réalisé) mais pour atteindre une réelle pérenisation de la politique locale, il sera nécessaire d'adopter un accord de coopération.</t>
    </r>
  </si>
  <si>
    <t>Le protocole se cloture en 2024. Une réelle pérennisation passerait par un accord de collaboration.</t>
  </si>
  <si>
    <t>RW : 
FWB : OUI</t>
  </si>
  <si>
    <t>Il s'agit plutôt de la poursuite du soutien que d'une réelle pérrenisation.
Aucune certitude de reconduction à partir de 2025.</t>
  </si>
  <si>
    <t>Renforcer la prévention et la lutte contre les MGF en développant davantage les synergies entre les services ONE et les acteurs concernés.</t>
  </si>
  <si>
    <t>• Renforcement des formations organisées par l’ONE à destination de ses agents après consultation du GAMS ;
 • Renforcement des formations organisées par l’ONE à destination du personnel des services subventionnés ou contrôlés par l’ONE après consultation du GAMS ;
 • Organisation des procédures de sollicitation de l’expertise du GAMS en cas de prise en charge de situation de MGF par l’ONE ou par les services qu’il subventionne ou contrôle.</t>
  </si>
  <si>
    <t>• Ministre pilote : B. Linard
 • Administration : ONE
 • Services subventionnés ou contrôlés par l’ONE
 • GAMS</t>
  </si>
  <si>
    <t>• Nombre de formations organisées et nombre de personnes formées
 • Nombre de sollicitation de l’expertise du GAMS</t>
  </si>
  <si>
    <r>
      <rPr>
        <b/>
        <u/>
        <sz val="11"/>
        <color rgb="FF000000"/>
        <rFont val="Calibri"/>
        <family val="2"/>
      </rPr>
      <t xml:space="preserve">FWB
</t>
    </r>
    <r>
      <rPr>
        <b/>
        <sz val="11"/>
        <color rgb="FF000000"/>
        <rFont val="Calibri"/>
        <family val="2"/>
      </rPr>
      <t xml:space="preserve">En 2021, une Convention a été signée avec l'ONE au bénéfice du GAMS pour un soutien annuel. La convention prévoit la dispense de formations à destination du personnel des services subventionnés ou contrôlés par l’ONE
En 2022, 75 PEP'S ont été formée aux MGF, 58 en 2023. 
En 2022, 25 PEP's ont suivi la fomation "violences conjugales", 10 en 2023.
Des membres des PSE ont également été formées : 
</t>
    </r>
    <r>
      <rPr>
        <b/>
        <u/>
        <sz val="11"/>
        <color rgb="FF000000"/>
        <rFont val="Calibri"/>
        <family val="2"/>
      </rPr>
      <t>Module 1</t>
    </r>
    <r>
      <rPr>
        <b/>
        <sz val="11"/>
        <color rgb="FF000000"/>
        <rFont val="Calibri"/>
        <family val="2"/>
      </rPr>
      <t xml:space="preserve"> : Les essentiels, module de base (introduction aux MGF) 
ONE : 75 PEP’s formé.es en 4 séances. + 15 managers 
PSE : 29 personnes formé.es en 4 séances.
</t>
    </r>
    <r>
      <rPr>
        <b/>
        <u/>
        <sz val="11"/>
        <color rgb="FF000000"/>
        <rFont val="Calibri"/>
        <family val="2"/>
      </rPr>
      <t>Module 2</t>
    </r>
    <r>
      <rPr>
        <b/>
        <sz val="11"/>
        <color rgb="FF000000"/>
        <rFont val="Calibri"/>
        <family val="2"/>
      </rPr>
      <t xml:space="preserve"> : Communication 
ONE 14 PEP's formées en 2 séances 
PSE : 6 personnes formées
</t>
    </r>
    <r>
      <rPr>
        <b/>
        <u/>
        <sz val="11"/>
        <color rgb="FF000000"/>
        <rFont val="Calibri"/>
        <family val="2"/>
      </rPr>
      <t>Module 3</t>
    </r>
    <r>
      <rPr>
        <b/>
        <sz val="11"/>
        <color rgb="FF000000"/>
        <rFont val="Calibri"/>
        <family val="2"/>
      </rPr>
      <t xml:space="preserve"> : Gestion de situations à risque 
ONE : 13 PEP’s formées en une séance
PSE : 2 4 inscriptions (formation en cours)
Cycles de préparation à la naissance organisés dans chaque antenne du GAMS (séances collectives de 2h, un cycle comporte 4 séances).
Bruxelles = 18 séances collectives couvrant 43 participants + 2 séances individuelles
Liège = 5 séances collectives couvrant 6 participants + 3 séances individuelles 
Namur = 4 séances collectives couvrant 7 participants + 2 séances individuelles
Rencontre avec des familles par des animatrices communautaires:
Liège : 18 familles rencontrées. 
La convention avec le GAMS reprend 3 grands axes dont la prise en charge des situations à risque. Ceci est en vigueur depuis le 15/12/2021 et est renouvelé annuellement à l’issue d’un rapport d’évaluation. 
En année 1 (01-07-21 au 30-06-22) : Le GAMS a présenté et mis à disposition des professionnel·les de l'ONE les outils dont le détéctomètre. Le GAMS a été sollicité pour 5 situations à risque référées par l’ONE. 
En année 2 (01-07-22 au 30-06-23) : le GAMS a été sollicité pour 12 situations à risque référées par l’ONE (4 situations émanant de PEP's, 8 situations émanant d'équipes PSE. Toutes les situations concernaient un risque d'excision lors d'un voyage dans le pays d'origine (Somalie, Guinée et Burkina-Faso). </t>
    </r>
  </si>
  <si>
    <t>Le financement du GAMS est prévu via Convention, renouvellable annuellement, sans date de fin</t>
  </si>
  <si>
    <t xml:space="preserve">Non sous cet intitulé. Objectif atteint. </t>
  </si>
  <si>
    <t>Soutien au réseau des stratégies concertées de lutte contre les MGF</t>
  </si>
  <si>
    <t>•Elaboration d’une Convention pluriannuelle</t>
  </si>
  <si>
    <t>• Ministres pilotes : C. Morreale, B. Trachte. • Administrations : o SPW IAS o DEC o Admin cocof</t>
  </si>
  <si>
    <t>Rédaction d’une Convention pluriannuelle</t>
  </si>
  <si>
    <r>
      <rPr>
        <b/>
        <sz val="11"/>
        <color rgb="FF000000"/>
        <rFont val="Calibri"/>
        <family val="2"/>
      </rPr>
      <t xml:space="preserve">
</t>
    </r>
    <r>
      <rPr>
        <b/>
        <u/>
        <sz val="11"/>
        <color rgb="FF000000"/>
        <rFont val="Calibri"/>
        <family val="2"/>
      </rPr>
      <t xml:space="preserve">RW
</t>
    </r>
    <r>
      <rPr>
        <b/>
        <sz val="11"/>
        <color rgb="FF000000"/>
        <rFont val="Calibri"/>
        <family val="2"/>
      </rPr>
      <t xml:space="preserve">AVIQ : 2020 et 2021 : subvention pour le renforcement de la coordination et la concertation des acteurs engagé.e.s auprès du public concerné par les MGF et subvention annuelle 15.464,09€.
Parmi les axes prioritaires de la programmation wallonne en matière de promotion de la santé et prévention se trouve la prévention des maladies infectieuses, laquelle intègre l’importance de l’EVRAS. L’axe 5 de la programmation se concentre sur la prévention des traumatismes et la promotion de la sécurité comprenant les mutilations génitales féminines. 
Depuis 2023, l'asbl est agréée en tant qu’opérateur en promotion de la santé, et ce, pour une durée de 5 ans (dans le cadre de l’axe 5 de la programmation précitée). L'asbl reçoit un budget global pour mener ses actions, en ce compris l'animation et la coordination du réseau des stratégies concertées de lutte contre les MGF. 
</t>
    </r>
    <r>
      <rPr>
        <b/>
        <u/>
        <sz val="11"/>
        <color rgb="FF000000"/>
        <rFont val="Calibri"/>
        <family val="2"/>
      </rPr>
      <t xml:space="preserve">COCOF </t>
    </r>
    <r>
      <rPr>
        <b/>
        <sz val="11"/>
        <color rgb="FF000000"/>
        <rFont val="Calibri"/>
        <family val="2"/>
      </rPr>
      <t>: Soutien récurrent à Gams en initiative, en réseau, en promotion de la santé et égalité des chances. Intégration de la MGF dans les activités EVRAS sur Bruxelles du  GAMS   4 activités dans les écoles et 6 interventions à la Sister’s House hébergement femmes en exil) soit 141 personnes touchées au total.
Le Gams , en tant que réseau de promotion de la santé a été chargé de la coordination bruxelloise des Stratégies concertées de lutte contre les mutilations génitales. Le réseau poursuit son travail dans le cadre du Plan 2023. Il compte actuellement 16 membres formels œuvrant en région bruxelloise.
Réseau MGF : . GAMS Belgique - Direction de l’Egalité des Chances – Ministère de la Fédération Wallonie-Bruxelles - Femmes et santé - Hôpital Erasme - CERE asbl - Coordination régionale bruxelloise des violences basées sur le genre - FCPF-FPS (Fédération des Centres de Planning du FPS) - AWSA-Belgium (Arab women’s solidarity association Belgium) - CeMAViE (CHU St-Pierre Bruxelles) - CBPS (Promotion santé Bruxelles) - Police zone Midi - Promo Santé &amp; Médecine Générale asbl (PSMG) - Médecins du monde - Union des femmes africaines de belgique - Sister house - Bruzelle
En dehors des membres institutionnels, de nombreuses autres structures bruxelloises, professionnel.le.s sont représentées lors des assemblées annuelles et des ateliers des SC-MGF. Ainsi, ces structures sont membres du réseau sans pour autant faire partir du comité de pilotage bruxellois. Les membres des communautés sont intégré.e.s dans le travail de mise en œuvre des recommandations du diagnostic communautaire bruxellois (notamment pour améliorer la connaissance des MGF et déconstruire des idées reçues sur les personnes concernées au sein de la population générale). Les actions de sensibilisation (campagnes, ateliers, formation, … ) visent toute la communauté (y compris les hommes). 
Les professionnel.le.s (membres ou partenaires) sont intégré.e.s dans la mise en œuvre des recommandations de ce diagnostic. Ils et elles seront sensibilisé.e.s aux besoins des femmes et filles concerné.e.s par les MGF à travers les rencontres, les ateliers… 
Estimation du nombre de personnes : Le réseau compte 16 membres institutionnels du réseau MGF (voir tableau suivant) qui contribuent à la mise en œuvre des actions, co-construction des actions, mais le réseau comprend plus de 1000 professionnel.le.s et représentant.e.s des communautés concernées par les MGF dans sa mailing liste qui participent aux différentes activités du réseau.
Pour 2024 :  en attente dossier via Irisbox et 39.089 euros en agrément</t>
    </r>
  </si>
  <si>
    <t>13. Renforcer le soutien aux victimes au sein des ministères</t>
  </si>
  <si>
    <t>Mettre en place, au sein du ministère de la fédération Wallonie-Bruxelles et du ministère de la région Wallonne, ainsi que dans les OIP/UAP, une politique de soutien des employées victimes de violences conjugales</t>
  </si>
  <si>
    <t>• Evaluation des formations actuellement dispensées au sein de l’EAP sur ces thématiques et, le cas échéant, en adapter le contenu et la fréquence ; • Identifier les personnes ressource à former et les inviter à suivre la formation ; • Elaborer avec les services internes de communication des outils de sensibilisation et d’information ; • Diffuser les outils réalisés ; • Mettre en place un groupe de travail commun à la FWB et au SPW visant à la rédaction commune d’une fiche « ABC des démarches ». • Mettre en place un groupe de travail visant à élaborer les outils destinés au personnel encadrant ; • Mettre en place un groupe de travail pour réfléchir à l’opportunité d’intégrer le Réseau CEASE. Intégrer le réseau et désigner les représentants qui seraient impliqués dans ce réseau le cas échéant. Ces actions seront mises en œuvre par les administrations compétentes en tenant compte des éléments existants permettant de répondre aux objectifs de cette mesure mais également des différentes modalités de travail (télétravail, travail à distance,...).</t>
  </si>
  <si>
    <t>• Ministres pilotes : F. Daerden, V. De Bue, B. Trachte • Administrations : o DEC o DGFPRH o Service médiation o Dir. Com o EAP o OIP ▪RTBF ▪ONE ▪CSA ▪WBI ▪ETNIC ▪Service du médiateur o UAP o SPW SG o SPW IAS o Service de l’égalité des chances et de genre de la COCOF • Associatif : Réseau CEASE (Pour la solidarité asbl)</t>
  </si>
  <si>
    <t>• Formation EAP élaborée et disponible ;Personnes ressources identifiées et invitées à suivre la formation ; • Personnes ressources formées ; • Outils de sensibilisation et d’information réalisés et diffusés ; • Groupe de travail FWB-SPW, visant à la rédaction commune d’une fiche « ABC des démarches », mis en place ; • Fiche « ABC des démarches » rédigée et mise en ligne ; • Groupes de travail visant à élaborer les outils destinés au personnel encadrant mis en place (OIP/UAP et les 2 Ministères) ; • Outils destinés au personnel encadrant élaborés et diffusés ; • Intégration effective des Ministères et OIP/UAP au réseau CEASE et charte signée.</t>
  </si>
  <si>
    <r>
      <rPr>
        <b/>
        <u/>
        <sz val="11"/>
        <color rgb="FF000000"/>
        <rFont val="Calibri"/>
        <family val="2"/>
      </rPr>
      <t>COCOF</t>
    </r>
    <r>
      <rPr>
        <b/>
        <sz val="11"/>
        <color rgb="FF000000"/>
        <rFont val="Calibri"/>
        <family val="2"/>
      </rPr>
      <t xml:space="preserve"> : déjà lancé (projet CEASE)
Des formations et outils touchant à cette thématique existent à ce jour, il est nécessaire d’en réaliser un cadastre afin d’évaluer les besoins et les possibilités de création/diffusion de nouveaux outils. Une réflexion sur l’opportunité de rejoindre le réseau CEASE doit être lancée.
Démarche Cease. Un groupe composé des assistances sociales du service social, des personnes de confiance et d’une agente des RH a été créée à l’initiative de la cellule Egalité pour pouvoir accueillir au mieux tout.e agent.e victime de violences conjugales, pouvoir l’orienter et l’aider dans ses démarches (accommodements raisonnables éventuels pour un rdv pendant les heures de bureau, etc..). Le CD a pris connaissance du projet. La campagne d’affichage doit encore être faite.
</t>
    </r>
    <r>
      <rPr>
        <b/>
        <u/>
        <sz val="11"/>
        <color rgb="FF000000"/>
        <rFont val="Calibri"/>
        <family val="2"/>
      </rPr>
      <t xml:space="preserve">FWB
</t>
    </r>
    <r>
      <rPr>
        <b/>
        <sz val="11"/>
        <color rgb="FF000000"/>
        <rFont val="Calibri"/>
        <family val="2"/>
      </rPr>
      <t xml:space="preserve">Des contacts ont été pris entre la Direction de l'Egalité des Chances et la Direction générale de la Fonction publique et des ressources humaines. Les fonctions prioritaires à impliquer dans le dispositif de formation ont été identifiées. L'EAP a également été contactée en vue d'intégrer des contenus sur les violences faites aux femmes dans les formations disponibles et envisager la mise en place de formations spécifiques.
</t>
    </r>
    <r>
      <rPr>
        <b/>
        <u/>
        <sz val="11"/>
        <color rgb="FF000000"/>
        <rFont val="Calibri"/>
        <family val="2"/>
      </rPr>
      <t xml:space="preserve">RW &amp; FWB
</t>
    </r>
    <r>
      <rPr>
        <b/>
        <sz val="11"/>
        <color rgb="FF000000"/>
        <rFont val="Calibri"/>
        <family val="2"/>
      </rPr>
      <t xml:space="preserve">cfr mesure 35 ( 2 slides intégré dans le trajet Focoman)
</t>
    </r>
  </si>
  <si>
    <r>
      <rPr>
        <u/>
        <sz val="11"/>
        <color rgb="FF000000"/>
        <rFont val="Calibri"/>
        <family val="2"/>
      </rPr>
      <t xml:space="preserve">RW
</t>
    </r>
    <r>
      <rPr>
        <sz val="11"/>
        <color rgb="FF000000"/>
        <rFont val="Calibri"/>
        <family val="2"/>
      </rPr>
      <t xml:space="preserve">éventuellement, réduction de nombre de partenaires de la mesure (principalement centrée sur le SPW au niveau wallon)
</t>
    </r>
    <r>
      <rPr>
        <u/>
        <sz val="11"/>
        <color rgb="FF000000"/>
        <rFont val="Calibri"/>
        <family val="2"/>
      </rPr>
      <t xml:space="preserve">FWB
</t>
    </r>
    <r>
      <rPr>
        <sz val="11"/>
        <color rgb="FF000000"/>
        <rFont val="Calibri"/>
        <family val="2"/>
      </rPr>
      <t xml:space="preserve">L'implication des IOP était particulièrement ambitieuse. Mesure à poursuivre mais en se concentrant sur les services du Ministère.
</t>
    </r>
    <r>
      <rPr>
        <u/>
        <sz val="11"/>
        <color rgb="FF000000"/>
        <rFont val="Calibri"/>
        <family val="2"/>
      </rPr>
      <t xml:space="preserve">COCOF
</t>
    </r>
    <r>
      <rPr>
        <sz val="11"/>
        <color rgb="FF000000"/>
        <rFont val="Calibri"/>
        <family val="2"/>
      </rPr>
      <t xml:space="preserve">
</t>
    </r>
  </si>
  <si>
    <t xml:space="preserve">RW : 
FWB : Oui mais revoir l'intitulé
COCOF : </t>
  </si>
  <si>
    <t>14. Augmenter le volume des places d'accueil ainsi que l'accessibilité géographique et financière</t>
  </si>
  <si>
    <t>Renforcer l'accessibilité des maisons d'accueil pour les victimes de violences conjugales</t>
  </si>
  <si>
    <t>• En Région wallonne, lancement d’un appel à projets, en 2021, pour financer du personnel encadrant dans les maisons d’accueil qui créent, en 2021, des places supplémentaires pour accueillir les femmes victimes de violences. On peut estimer pouvoir financer 8 ETP (assistant sociaux) pour une cinquantaine de places créées. • Financement d’une étude wallonne, en 2021, permettant d’objectiver les besoins en places d'accueil dans chaque Province, établir une cartographie des hébergements disponibles actuellement, évaluer la durée des hébergements, les dispositifs mis en place pour les situations d'urgence et la semi-autonomie ou encore pointer les éventuels dysfonctionnements. Un focus sera porté à l’hébergement des femmes victimes de violences en statut de séjour précaire. Cet état des lieux permettra de mieux orienter les politiques d’accueil pour les femmes victimes de violences, dès 2022.</t>
  </si>
  <si>
    <t>• Ministres pilotes : C. Morreale, A. Maron • Administrations : o SPW IAS o SPW Logement o Service affaires sociales de la COCOF • Fédérations représentatives : AMA et ARCA</t>
  </si>
  <si>
    <t>• Réalisation de l’étude ; • Lancement de l’appel à projets – nombres d’ETP créés en lien avec le nombre de nouvelles places en cours de création ;</t>
  </si>
  <si>
    <r>
      <rPr>
        <b/>
        <sz val="11"/>
        <color rgb="FF000000"/>
        <rFont val="Calibri"/>
      </rPr>
      <t xml:space="preserve">
</t>
    </r>
    <r>
      <rPr>
        <b/>
        <u/>
        <sz val="11"/>
        <color rgb="FF000000"/>
        <rFont val="Calibri"/>
      </rPr>
      <t xml:space="preserve">RW :
</t>
    </r>
    <r>
      <rPr>
        <b/>
        <sz val="11"/>
        <color rgb="FF000000"/>
        <rFont val="Calibri"/>
      </rPr>
      <t xml:space="preserve"> 2021 (7500€), 2022  (22500€) : financement de l'étude de l'AMA " L'accueil, l'hébergement et l'accompagnement des victimes de violences conjugales et intrafamiliales : les enseignement de la crise sanitaire. Les résultats de l'étude ont été publié en septembre 2022. L'AMA y formule une série de recommandations. 
2021: Lancement de l’appel à projet pour financer du personnel encadrant dans les maisons d’accueil qui créent des nouvelles places d’accueil répondant aux conditions d’agrément prévues par le Code wallon de l’Action sociale et de la Santé . Celui-ci a permis la création de 67 nouvelles places d’accueil, ainsi que d'engager du personnel complémentaire au sein de 7 structures d’accueil réparties dans les provinces de Hainaut, Liège, Namur et Brabant wallon. Un budget de 460.000 euros a été dégagé pour financer cette mesure. 
2022 : Reconduction de l'appel à projets pour 630.000,00 euros :  reconduction des 67 places et création de 25 nouvelles places ( +8,5 ETP).
Ces appels à projets ont  permis de financer le fonctionnement d'une nouvelle maison à adresse secrète dans le Hainaut.  
En 2023 ( juillet -déc 2023), une subvention complémentaire a été octroyée aux opérateurs, dans l'attente de l'agrément et du financement réglementaire  de ces nouvelles places.
A noter que dans le cadre du Plan national de reprise et résilience ( PNRR) ( projet 252b), un appel en infrastructure de 30 000 000€  a été lancé  dont environ 11 000 000€ a spécifiquement été réservé aux logements pour femmes victimes de violences. Le PNRR a permis  la création d' une nouvelle maison d'accueil d'urgence à Marche-en Famenne. 
2024 subvention de la maison d'accueil " Les Coquelicot" pour la création de 16 nouvelles places d'urgence à Rochefort ( séjour maximum de 15 jours).
</t>
    </r>
    <r>
      <rPr>
        <b/>
        <u/>
        <sz val="11"/>
        <color rgb="FF000000"/>
        <rFont val="Calibri"/>
      </rPr>
      <t>COCOF</t>
    </r>
    <r>
      <rPr>
        <b/>
        <sz val="11"/>
        <color rgb="FF000000"/>
        <rFont val="Calibri"/>
      </rPr>
      <t xml:space="preserve"> :  
La maison d'accueil parenté des petits riens a bien été ouverte en juillet 2021 avec une capacité de 45 places. cette maison d'accueil n'est pas destinée uniquement aux victimes de violences conjugales et intrafamiliales. 
En parallèle, 7 places ont été ajoutées à la capacité de la maison d'accueil la parenthèse du cpvcf. À noter qu'une maison d'accueil "yemaya" a ouvert également et est subventionnée par la cocom. D’autre part, une étude sur les missions spécifiques des maisons d'accueil cocof a été réalisée. Toutefois, les recommandations liées à l'étude n'ont pas été suivies d'actions.
Evaluation AMA : cette mesure a été rencontrée.  De plus de nouveaux budgets ont été débloqués, via les Plans de Relance permettant, via des appels à projets, de créer des places d’hébergement supplémentaires (certaines d’entre elles ne verrons le jour qu’en 2026)
L’étude a bien été clôturée et présentée fin 2021. Néanmoins, alors que près de 30 recommandations prioritaires ont été formulées dans le rapport, à l’exception des recommandations liées à la formation ainsi qu’un petit renfort financier de l’AMA, aucune recommandation n’a été prise en compte par le Ministre Maron et ce, « faute de budget disponible »
</t>
    </r>
  </si>
  <si>
    <r>
      <rPr>
        <u/>
        <sz val="11"/>
        <color rgb="FF000000"/>
        <rFont val="Calibri"/>
        <family val="2"/>
      </rPr>
      <t xml:space="preserve">RW
</t>
    </r>
    <r>
      <rPr>
        <sz val="11"/>
        <color rgb="FF000000"/>
        <rFont val="Calibri"/>
        <family val="2"/>
      </rPr>
      <t xml:space="preserve">• 2021 : Réalisation de l’étude et lancement de l’appel à projet ; • 2021 : Lancement de l’appel à projets d’un montant de 400.000€ pour financer le personnel des maisons d’accueil.
Nécessité de pérenniser les nouvelles places créées. Elles devraient progressivement être agréées.
</t>
    </r>
    <r>
      <rPr>
        <u/>
        <sz val="11"/>
        <color rgb="FF000000"/>
        <rFont val="Calibri"/>
        <family val="2"/>
      </rPr>
      <t>COCO</t>
    </r>
    <r>
      <rPr>
        <b/>
        <u/>
        <sz val="11"/>
        <color rgb="FF000000"/>
        <rFont val="Calibri"/>
        <family val="2"/>
      </rPr>
      <t xml:space="preserve">F
</t>
    </r>
    <r>
      <rPr>
        <sz val="11"/>
        <color rgb="FF000000"/>
        <rFont val="Calibri"/>
        <family val="2"/>
      </rPr>
      <t xml:space="preserve">
</t>
    </r>
  </si>
  <si>
    <t xml:space="preserve">En terme d'acessibilité pour personnes en situation de handicap ? Serait utile d'intégrer cette réflexion dans un prochain plan. </t>
  </si>
  <si>
    <t>Sécurisation des lieux d'hébergement pour victimes de violences</t>
  </si>
  <si>
    <t>• Intégration de la dimension sécuritaire dans le cahier des charges de l’étude destinée à établir un état des lieux sur l’hébergement des victimes de violences en Wallonie ; • Planification des travaux de sécurisation</t>
  </si>
  <si>
    <t>• Ministre pilote : C. Morreale • Administrations : SPW IAS • Fédérations représentatives : AMA et ARCA</t>
  </si>
  <si>
    <t>• Réalisation de l’étude comprenant des indications en termes de sécurisation ; • Réalisation des travaux.</t>
  </si>
  <si>
    <r>
      <rPr>
        <b/>
        <sz val="11"/>
        <color rgb="FF000000"/>
        <rFont val="Calibri"/>
        <family val="2"/>
      </rPr>
      <t xml:space="preserve">(Cf. mesure 55 - étude)
</t>
    </r>
    <r>
      <rPr>
        <b/>
        <u/>
        <sz val="11"/>
        <color rgb="FF000000"/>
        <rFont val="Calibri"/>
        <family val="2"/>
      </rPr>
      <t xml:space="preserve">RW
</t>
    </r>
    <r>
      <rPr>
        <b/>
        <sz val="11"/>
        <color rgb="FF000000"/>
        <rFont val="Calibri"/>
        <family val="2"/>
      </rPr>
      <t>Toutes les maisons d'accueil ne sont actuellement pas équipées pour assurer une sécurisation optimale des victimes de violences. Si un groupe de travail s'est tenu en 2022 sur la thématique , la réforme du secteur des maisons d'accueil et d'hébergement n'a pas permis d'aboutir à un cadre légal minimum de sécurité. Le projet de décret invite néanmoins chaque structure à s'interroger sur la sécurité de ses lieux et  sur le sentiment de sécurité des victimes (qui peut se traduire de différentes manières). 
Afin d'impulser une réelle sécurisation des lieux d'hébergement, un appel à projets spécifique est lancé en 2024 pour un budget total de 550 000€. Dédié en priorité aux maisons agréées qui accueillent des femmes victimes de violences, il vise à sécuriser les lieux (caméra, portes blindées,..), aménager les locaux , en particulier pour les enfants ( voir mesure 63) et améliorer les équipements (sanitaire, cuisine, etc).</t>
    </r>
  </si>
  <si>
    <t>RW : 
• Etude : 2021 • Réalisation des travaux de sécurisation : 2022-2024</t>
  </si>
  <si>
    <t>Garantir l'accompagnement des victimes de violences conjugales au sein des maisons d'accueil agrées dans le respect des exigences de la convention d'Istanbul</t>
  </si>
  <si>
    <t>• Dans le cadre de la révision du dispositif des Maisons d’accueil en cours, il y aura lieu de : oEvaluer la formation et, le cas échéant, garantir la formation des professionnels conformément à la grille de lecture selon le Processus de domination conjugale ; oMener une réflexion sur les exigences minimales communes à l’ensemble de maisons d’accueil art. 97 nécessaires à l’élaboration de protocoles d’accompagnement des victimes de violences. Ces protocoles pouvant connaitre des adaptations en fonction des réalités de chaque structure. • Adaptation de l’article 97 du CRWASS</t>
  </si>
  <si>
    <t>• Ministres pilotes : C. Morreale, A. Maron • Administrations : SPW, IAS,  Service affaires sociales de la COCOF • Fédérations représentatives : AMA et ARCA</t>
  </si>
  <si>
    <t>• Adaptation de l’article 97 du CRWASS ; • Nombre de formations dispensées et nombre de participants ; • Exigences minimales communes à l’ensemble de maisons d’accueil art. 97 nécessaires à l’élaboration de protocoles d’accompagnement des victimes de violences.</t>
  </si>
  <si>
    <r>
      <rPr>
        <b/>
        <sz val="11"/>
        <color rgb="FF000000"/>
        <rFont val="Calibri"/>
      </rPr>
      <t xml:space="preserve">RW:
2022: Suite à une enquête réalisée par l'administration auprès des maisons d'accueil, il est apparu nécessaire de développer un programme de formation spécifique pour l'ensemble du personnel des maisons d'accueil. 
2023:  les Pôles de ressources spécialisées en violences conjugales et intrafamiliales, mettent sur pieds un programme de formation spécifique  pour le personnel des maisons d'accueil. Dès 2023, 30 journées de formations par an sont données spécifiquement. 
- Grâce au Plan de Relance Wallon (PRW), des subventions additionnelles pour les maisons d'accueil ont  permis le renforcement de deux missions spécifiques déjà prévues dans la réglementation: l’article 99 du CWRASS relatif à la mission de post-hébergement et l’article 97 relatif à la mission de lutte contre les violences conjugales, ainsi qu’un renforcement du cadre du personnel  non pris en charge par la réglementation en vigueur (Pour 2022-2023-2024, la subvention forfaitaire supplémentaire s'élève à 25000€ pour toutes les maisons d'accueil et à 12500€ pour les maisons de vie communautaire). Les maisons d'accueil spécialisées (dites "article 97")  qui ont plus de 30 places ont pu obtenir du personnel supplémentaire ( 7,5 ETP) et bénéficier d'une subvention de 493 000€/an (montant global pour toute les maisons). 
Le projet de décret relatif à l'accueil, à l'hébergement et à l'accompagnement des personnes en difficulté sociale, passé en troisième lecture le 28 mars 2024, a pour ambition de pérenniser ces mesures en prévoyant, entre autres, la mission de post-hébergement comme une mission de base pour toutes les maisons d'accueil. Des modifications législatives pour garantir la spécificité des maisons d'accueil spécialisées dans l'accompagnement des victimes de VC ( "article 97") sont également prévues (voir aussi mesure 60). 
Par contre, les femmes sans droit de séjour régulier ne peuvent toujours pas être systématiquement accueillies dans les maisons d'accueil bien que certaines maison d'hébergement prennent en charge le coût sur leurs fonds propres.                                                                               
</t>
    </r>
    <r>
      <rPr>
        <b/>
        <u/>
        <sz val="11"/>
        <color rgb="FF000000"/>
        <rFont val="Calibri"/>
      </rPr>
      <t xml:space="preserve">COCOF </t>
    </r>
    <r>
      <rPr>
        <b/>
        <sz val="11"/>
        <color rgb="FF000000"/>
        <rFont val="Calibri"/>
      </rPr>
      <t>: 
À la suite de l'étude menée par l'ama, la cocom finance à hauteur de 100 000 euros la formation des professionnels du secteur de l'aide aux personnes sans abri des institutions agréées en région bruxelloise. les maisons d'accueil cocof peuvent en bénéficier.
Il s’agira d’évaluer les besoins en formation pour le personnel des maisons d’accueil qui effectue cette mission de soutien aux victimes de violences conjugales et ensuite de financer ces formations. Cette mesure n’a pas été réalisée.  Néanmoins, l’AMA réalise tous les 2 ans, un état des lieux des besoins en formation des travailleurs.euses du secteur.  Dans ce cadre, des aspects spécifiques aux VCIF ont été mis en avant tant par les travailleurs.euses psychosociaux, que par les directions mais aussi le personnel administratif et ouvrier</t>
    </r>
  </si>
  <si>
    <r>
      <rPr>
        <b/>
        <sz val="11"/>
        <color rgb="FF000000"/>
        <rFont val="Calibri"/>
        <family val="2"/>
      </rPr>
      <t xml:space="preserve">
</t>
    </r>
    <r>
      <rPr>
        <sz val="11"/>
        <color rgb="FF000000"/>
        <rFont val="Calibri"/>
        <family val="2"/>
      </rPr>
      <t xml:space="preserve">
</t>
    </r>
  </si>
  <si>
    <t>L'accueil des femmes sans droits de séjours légal n'est pas financé. 
Le renvoi vers des maisons de repos des femmes de + de 65 ans, plutôt que leur prise en charge au sein d'une maison spécialisé devraient faire l'objet d'une réflexion.</t>
  </si>
  <si>
    <t>Soutien aux entreprises et coopératives d'économie sociale pour la création de logements pour les femmes victimes de violences conjugales</t>
  </si>
  <si>
    <t>• Sélection et soutien de projets d’entreprises et/ou coopératives visant l’acquisition de bâtiment à destination d’un public de femmes victimes de violences ; • Développement de partenariat entre entreprise/société coopérative avec des associations actives dans la lutte contre les violences faites aux femmes ; • Création d’un Fonds de garantie sociale pour ces projets spécifiques ; • Engagement de personnel à la Sowecsom pour la coordination des projets « immobilier social » en lien avec l’hébergement des femmes victimes de violences.</t>
  </si>
  <si>
    <t>• Ministre pilote : C. Morreale • Administrations : o SPW IAS o Direction de l’Economie sociale</t>
  </si>
  <si>
    <t>• Sélection de projets spécifiques à l’attention des femmes victimes de violences ; • Convention de Partenariat avec le secteur associatif ; • Création d’un Fonds de garantie sociale spécifique ; • Engagement de personnel de coordination ; • Réalisation des travaux ; • Nombre de places créées</t>
  </si>
  <si>
    <r>
      <rPr>
        <b/>
        <sz val="11"/>
        <color rgb="FF000000"/>
        <rFont val="Calibri"/>
        <family val="2"/>
      </rPr>
      <t xml:space="preserve">
</t>
    </r>
    <r>
      <rPr>
        <b/>
        <u/>
        <sz val="11"/>
        <color rgb="FF000000"/>
        <rFont val="Calibri"/>
        <family val="2"/>
      </rPr>
      <t>RW</t>
    </r>
    <r>
      <rPr>
        <b/>
        <sz val="11"/>
        <color rgb="FF000000"/>
        <rFont val="Calibri"/>
        <family val="2"/>
      </rPr>
      <t xml:space="preserve"> : 
L’appel à projet d’un montant de 1.500.000,00 euros, visant à augmenter le nombre de places de logements à destination des femmes victimes de violences, a été lancé le 11 octobre 2021. Il s’adresse aux entreprises d’économie sociale, ayant la forme de coopératives agréées et actives dans le secteur de l’immobilier.  Ces entreprises doivent conventionner avec des maisons d’accueil spécialisées qui feront le suivi en logement des personnes qui sortent des maisons d’accueil.
Pour répondre à cet appel à projets, les coopératives agrées devaient d’une part, disposer d’une offre d’achat du bien immobilier pouvant intégrer une condition suspensive d’octroi de la subvention par la Région wallonne faisant l’objet du présent appel à projets et d’autre part, avoir un projet immobilier avec la capacité d’être rapidement habitable endéans les 6 mois en cas de travaux de rénovation.
La subvention a été octroyée à 9 dossiers de coopératives immobilières pour un montant total de 1.455.000 euros, ce qui permet la création de 35 places de logement à destination du public cible.
</t>
    </r>
  </si>
  <si>
    <t>Renforcement de l'accueil et de la prise en charge des victimes de mariages forcés et de violences liées à l'honneur</t>
  </si>
  <si>
    <t>• Dans le cadre de la révision du dispositif des Maisons d’accueil en cours, il y aura lieu d’examiner la faisabilité de la création d’un projet pilote d’accueil des victimes de mariages forcés, tout en créant des synergies avec les associations spécialisées dans l’accueil de telles victimes ; • Adaptation éventuelle du CRWASS.</t>
  </si>
  <si>
    <t>• Ministres pilotes : F. Bertiaux C. Morreale 
• Administrations : o SPW IAS o DEC</t>
  </si>
  <si>
    <t>• Mise en œuvre d’un projet pilote au sein d’une maison d’accueil existante d’un accueil spécialisé à destination des victimes de mariages forcés. • Nombre de victimes de mariages forcés accueillies.</t>
  </si>
  <si>
    <r>
      <rPr>
        <b/>
        <u/>
        <sz val="11"/>
        <color rgb="FF000000"/>
        <rFont val="Calibri"/>
        <family val="2"/>
      </rPr>
      <t>FWB</t>
    </r>
    <r>
      <rPr>
        <b/>
        <sz val="11"/>
        <color rgb="FF000000"/>
        <rFont val="Calibri"/>
        <family val="2"/>
      </rPr>
      <t xml:space="preserve"> : Depuis 2021, une association spécialisée pour l'acceuil de victimes mineures de la traite des être humains a bénéficié d'une subvention facultative pour l'hébergement sécurisé de 5 places supplémentaires pour les victimes mineures de mariage forcé et crimes d’honneur. 
L'association a été agréé début 2022 pour ces mêmes prises en charge supplémentaires.
En 2021, parmi les 5 Collectifs d'associations de lutte contre les violences faites aux femmes, un est dédié à l'aide aux victimes de mariages forcé et violences liées à l'honneur (le montant est valorisé dans la mesure 40)
</t>
    </r>
    <r>
      <rPr>
        <b/>
        <u/>
        <sz val="11"/>
        <color rgb="FF000000"/>
        <rFont val="Calibri"/>
        <family val="2"/>
      </rPr>
      <t>RW:</t>
    </r>
    <r>
      <rPr>
        <b/>
        <sz val="11"/>
        <color rgb="FF000000"/>
        <rFont val="Calibri"/>
        <family val="2"/>
      </rPr>
      <t xml:space="preserve"> 
L'asbl Maison Plurielle et l'asbl Violences et mariages forcés sont agréées en tant que service ou dispositif d'accompagnement des violences et ont développé une experise dans l'accueil, l'accompagnement et le prise en charge de victimes de mariages forcés et de violences liées à l'honneur. L'asbl Droit des Jeunes est également financée pour sa plateforme liégoise contre les mariages forcés et les violences liées à l'honneur .Des GT spécifiques sur cette thématique se sont tenus en 2022 mais n'ont pas abouti à quelque chose de concrèt. 
</t>
    </r>
  </si>
  <si>
    <r>
      <rPr>
        <b/>
        <sz val="11"/>
        <color rgb="FF000000"/>
        <rFont val="Calibri"/>
        <family val="2"/>
      </rPr>
      <t xml:space="preserve">2024
</t>
    </r>
    <r>
      <rPr>
        <u/>
        <sz val="11"/>
        <color rgb="FF000000"/>
        <rFont val="Calibri"/>
        <family val="2"/>
      </rPr>
      <t xml:space="preserve">RW
</t>
    </r>
    <r>
      <rPr>
        <sz val="11"/>
        <color rgb="FF000000"/>
        <rFont val="Calibri"/>
        <family val="2"/>
      </rPr>
      <t xml:space="preserve">(les financements renseignés ne reprennent que les financements en facultatif, le reste étant déjà comptablisé dans la mesure 40) 
</t>
    </r>
    <r>
      <rPr>
        <u/>
        <sz val="11"/>
        <color rgb="FF000000"/>
        <rFont val="Calibri"/>
        <family val="2"/>
      </rPr>
      <t xml:space="preserve">FWB
</t>
    </r>
    <r>
      <rPr>
        <sz val="11"/>
        <color rgb="FF000000"/>
        <rFont val="Calibri"/>
        <family val="2"/>
      </rPr>
      <t>Le nombre de places ne semble pas suffisant face aux demandes à certaines périodes de l'année</t>
    </r>
  </si>
  <si>
    <t>RW : 
FWB : Réflechir à la possibilité d'augmenter le nombre de places prévues</t>
  </si>
  <si>
    <t>15. Assurer une meilleure coordination entre politique de l'accueil et du logement</t>
  </si>
  <si>
    <t>Articulation des politiques d'hébergement en maisons d'accueil et du logement</t>
  </si>
  <si>
    <t>• Identification précise des points d’achoppement entre les différents modes d’hébergement dans le cadre des travaux de la révision du dispositif des Maisons d’accueil en cours en intégrant tous les opérateurs concernés ; • Réalisation d’une procédure articulée entre les différents dispositifs facilitant le flux de l’hébergement des victimes de violences conjugales ; • Identification des problématiques vécues par les bénéficiaires victimes de violences intrafamiliales dans l’octroi de logements publics ; • Estimation du pourcentage de locataires bénéficiant d’un logement public sur base de la priorité relative à la problématique des violences intra-familiales ; • Réflexion sur l’adaptation du dispositif d’octroi de logement public ; • Intégration de l’évaluation du dispositif d’accompagnement post-hébergement en maison d’accueil dans le cahier spécial des charges de l’étude destinée à établir un état des lieux sur l’hébergement des victimes de violences en Wallonie</t>
  </si>
  <si>
    <t>• Ministres pilotes : C. Morreale, C. Collignon • Administrations : SPW IAS, SWL • Fédérations représentatives : AMA et ARCA • Autres : AIS, APL, CPAS, SLSP, Entreprises d’économie sociale avec projets spécifiques d’hébergement des femmes victimes de violence</t>
  </si>
  <si>
    <t>• Rapport du GT sur la révision du dispositif des maisons d’accueil ; • Procédure articulée entre les différents dispositifs réalisée ; • Rapport de l’étude sur la question de l’accompagnement post-hébergement • Etat des lieux du dispositif d’octroi de logement public (identification des problématiques vécues et des personnes bénéficiant effectivement d’une priorité en tant que victime de violences intra-familiale)</t>
  </si>
  <si>
    <r>
      <rPr>
        <b/>
        <u/>
        <sz val="11"/>
        <color rgb="FF000000"/>
        <rFont val="Calibri"/>
        <family val="2"/>
      </rPr>
      <t>RW</t>
    </r>
    <r>
      <rPr>
        <b/>
        <sz val="11"/>
        <color rgb="FF000000"/>
        <rFont val="Calibri"/>
        <family val="2"/>
      </rPr>
      <t xml:space="preserve"> : 
Un GT spécifique sur cette thématique s'est tenu le 25/03/2022
Janvier 2024: adoption en 2ème lecture de la modification de l'AGW du 06 septembre 2007 organisant la location des logements gérés par la Société wallonne du Logement ou par les sociétés de logement de service public, qui prévoit une réforme de l'attribution des points prioritaires dans le cadre de l'attribution de logements sociaux, notamment pour les victimes de violences conjugales. Il est proposé de supprimer l'obligation d'avoir quitté le logement dans les 3 mois qui précèdent l'attribution du logement d'utilité publique et d'ajouter les institutions spécialisées en violences intrafamiliales comme acteur pouvant délivrer une attestation dans ce cadre (entrée en vigueur prévue le 01/04/2024)
- Etude de l'AMA sur "l'accueil, l'hébergement et l'accompagnement des victimes de violences conjugales et intrafamiliales, les enseignements de la crise sanitaire"
- Dans le cadre de la réforme des maisons d'accueil (voir mesure 57), le décret précité prévoit des collaborations renforcées entre les 2 secteurs.</t>
    </r>
  </si>
  <si>
    <t>Augmentation du nombre de logements de transit, notamment pour les femmes victimes de violences</t>
  </si>
  <si>
    <t>• Dans le cadre du prochain plan de création de logements prévu dans la DPR, une enveloppe particulière sera accordée aux communes afin de leur permettre d’augmenter le nombre de logements de transit sur leur territoire ;
 • Analyse du parc actuel, au regard des obligations déjà prévues au travers des dispositions légales en la matière ;
 • Au besoin, donner les moyens aux communes qui ne disposent pas du minimum requis en termes de nombre de logements de transit/habitant.</t>
  </si>
  <si>
    <t>2021-2026</t>
  </si>
  <si>
    <t>• Ministre pilote : C. Collignon
 • Ministre associée : /
 • Administration : SPW TLPE
 • Autres : /</t>
  </si>
  <si>
    <t>• Nombre de logements de transit inscrits dans le futur programme de construction ;
 • Nombre de logements de transit réellement construits.</t>
  </si>
  <si>
    <r>
      <t xml:space="preserve">
</t>
    </r>
    <r>
      <rPr>
        <b/>
        <u/>
        <sz val="11"/>
        <color rgb="FF000000"/>
        <rFont val="Calibri"/>
        <family val="2"/>
      </rPr>
      <t>RW</t>
    </r>
    <r>
      <rPr>
        <b/>
        <sz val="11"/>
        <color rgb="FF000000"/>
        <rFont val="Calibri"/>
        <family val="2"/>
      </rPr>
      <t>:
Trois programmes de création de logements publics susceptibles notamment de développer du logement de transit ont été lancés en 2022 et 2023. Au 31 décembre 2023, 47 logements de transit sont en construction ou construits et 63 autres sont programmés et à l’étude.
Parmi les 3 programmes, un est exclusivement consacré à ce type de logement pour un nombre de 37 unités.
Le nombre de logements de transit programmés devrait évoluer encore à la hausse d’ici la fin de la législature car 1 des 3 programmes lancé consiste à acquérir des logements sur le marché privé dont une partie, pour les communes déficitaires en logement de transit, devront être affectés à cette destination.
Au global entre 2020 et 2023, approximativement 14.905.000 € ont été dépensés pour la création de logements de transit (qui devrait permettre la création de 135 logements répartis sur le territoire wallon). Bien que la construction de tous les logements prévus ne soient pas finalisée, l'augmentation peut être constatée.</t>
    </r>
  </si>
  <si>
    <r>
      <rPr>
        <u/>
        <sz val="11"/>
        <color rgb="FF000000"/>
        <rFont val="Calibri"/>
        <family val="2"/>
      </rPr>
      <t>RW</t>
    </r>
    <r>
      <rPr>
        <sz val="11"/>
        <color rgb="FF000000"/>
        <rFont val="Calibri"/>
        <family val="2"/>
      </rPr>
      <t xml:space="preserve"> : 
• Lancement du programme en juin 2021 au plus tard ;
 • Lancement des travaux au plus tard pour le 31 décembre 2024 ;
 • Réalisation des logements au plus tard pour le 31 décembre 2026.</t>
    </r>
  </si>
  <si>
    <t>16. Assurer une meilleure gestion des places d'accueil</t>
  </si>
  <si>
    <t>Système centralisé d'inscription en maison d'accueil</t>
  </si>
  <si>
    <t>• Concertation avec le secteur sur la mise en place d’un dispositif centralisé d’inscription en Maison d’accueil ; • Mise en place du dispositif de centralisation, éventuellement en interne via Dtic</t>
  </si>
  <si>
    <t>• Ministre pilotes: C.Morreale et A. Maron • Administrations : o SPW IAS o Service affaires sociales de la COCOF • Fédérations des maisons d’accueil (AMA et ARCA) ainsi que les maisons d’accueil agréées pour accueillir les victimes de violences conjugales.</t>
  </si>
  <si>
    <t>• Mise en place du dispositif de centralisé des inscriptions ; 
• Victimes identifient plus rapidement les maisons d’accueil disposant de places libres.</t>
  </si>
  <si>
    <r>
      <rPr>
        <b/>
        <u/>
        <sz val="11"/>
        <color rgb="FF000000"/>
        <rFont val="Calibri"/>
      </rPr>
      <t xml:space="preserve">RW
</t>
    </r>
    <r>
      <rPr>
        <b/>
        <sz val="11"/>
        <color rgb="FF000000"/>
        <rFont val="Calibri"/>
      </rPr>
      <t xml:space="preserve">Un groupe de travail spécifique sur cette thématique s'est tenu en avril 2022. De nombreux freins empêchent cependant la mise sur pied de cette mesure, notamment le manque de places et places d'urgence. Lors de la crise Covid, un monitoring journalier des places disponibles a été mis en place. Depuis, le monitoring a lieu toutes les semaines mais les données sont vite obsolètes.
</t>
    </r>
    <r>
      <rPr>
        <b/>
        <u/>
        <sz val="11"/>
        <color rgb="FF000000"/>
        <rFont val="Calibri"/>
      </rPr>
      <t xml:space="preserve">COCOF </t>
    </r>
    <r>
      <rPr>
        <b/>
        <sz val="11"/>
        <color rgb="FF000000"/>
        <rFont val="Calibri"/>
      </rPr>
      <t xml:space="preserve">: Le système centralisé n'est pas encore mis en place par Bruss'help. Celui-ci doit encore être élaboré avec le secteur. Dès lors, l'évaluation n'a pas encore eu lieu.
</t>
    </r>
  </si>
  <si>
    <r>
      <rPr>
        <b/>
        <sz val="11"/>
        <color theme="1"/>
        <rFont val="Calibri"/>
        <family val="2"/>
      </rPr>
      <t xml:space="preserve">2024
</t>
    </r>
    <r>
      <rPr>
        <u/>
        <sz val="11"/>
        <color theme="1"/>
        <rFont val="Calibri"/>
        <family val="2"/>
      </rPr>
      <t>RW</t>
    </r>
    <r>
      <rPr>
        <sz val="11"/>
        <color theme="1"/>
        <rFont val="Calibri"/>
        <family val="2"/>
      </rPr>
      <t xml:space="preserve">
Le secteur craint que qu'un système de ce type amèrerait une perte d'autonomie dans la décision des personnes hébergées et que 
</t>
    </r>
    <r>
      <rPr>
        <u/>
        <sz val="11"/>
        <color theme="1"/>
        <rFont val="Calibri"/>
        <family val="2"/>
      </rPr>
      <t>COCOF</t>
    </r>
    <r>
      <rPr>
        <sz val="11"/>
        <color theme="1"/>
        <rFont val="Calibri"/>
        <family val="2"/>
      </rPr>
      <t xml:space="preserve">
</t>
    </r>
  </si>
  <si>
    <t xml:space="preserve">RW : Poursuive la réflexion
COCOF : </t>
  </si>
  <si>
    <t>La société civile relève la nécessité de disposer de Maisons qui pourraient potentiellement accueillir les victimes (actuellement : nécessité d'appeler les maison individuellement pour savoir où une place serait libre)</t>
  </si>
  <si>
    <t>17. Prise en compte des enfants témoins de violence hebergés avec leur mère</t>
  </si>
  <si>
    <t>Prise en compte des enfants exposés aux violences conjugales hébergés avec leur mère</t>
  </si>
  <si>
    <t>• Dans le cadre de la révision du dispositif des Maisons d’accueil en cours, il y aura lieu d’évaluer l’accompagnement des enfants exposés aux violences conjugales hébergés avec leur mère et, le cas échant, de renforcer le dispositif de soutien dans ce cadre. • Il y aura lieu d’associer le secteur de l’Aide à la jeunesse aux réflexions menées.</t>
  </si>
  <si>
    <t>• Ministres pilotes : C. Morreale, B. Linard • Ministre associée : F. Bertiaux • Administrations : o SPW IAS o MFWB o AGAJ • Fédérations des maisons d’accueil (AMA et ARCA) ainsi que les 20 maisons d’accueil agréées pour accueillir les victimes de violences conjugales.</t>
  </si>
  <si>
    <t>• Rapport d’évaluation 
• Le cas échéant, adaptation du CRWASS</t>
  </si>
  <si>
    <t>RW : oui, poursuivre la mesure
FWB :</t>
  </si>
  <si>
    <t xml:space="preserve">La question de l'hébergement des garçons de plus de 12 ans pose également question.
</t>
  </si>
  <si>
    <t>4. Suivi et prise en charge des auteurs</t>
  </si>
  <si>
    <t>18. Renforcer le suivi et la prise en charge des auteurs de violences</t>
  </si>
  <si>
    <t>Augmenter l'offre des groupes de responsabilisation à destination des auteurs de violences</t>
  </si>
  <si>
    <t>Possibilité d’augmenter les agréments de ces services et subventions y afférentes sur base du Décret du 1er mars 2018 relatif à l'agrément des Services et dispositifs d'accompagnement des violences entre partenaires et des violences fondées sur le genre. Un tel agrément est conditionné à l’introduction d’une demande d’agrément par l’opérateur concerné.</t>
  </si>
  <si>
    <t>• Ministres pilotes : C. Morreale, B. Trachte • Ministre associée: F. Bertiaux • Administrations : o SPW IAS o FWB Direction Egalité des chances o COCOF Affaires sociales • Partenaires : Praxis, les Centres de Santé mentale.</t>
  </si>
  <si>
    <t>• Budget 
• Avancées sur le décret et l’arrêté</t>
  </si>
  <si>
    <r>
      <rPr>
        <b/>
        <u/>
        <sz val="11"/>
        <color rgb="FF000000"/>
        <rFont val="Calibri"/>
      </rPr>
      <t>RW</t>
    </r>
    <r>
      <rPr>
        <b/>
        <sz val="11"/>
        <color rgb="FF000000"/>
        <rFont val="Calibri"/>
      </rPr>
      <t xml:space="preserve"> : Augmentation du financement de l'asbl Praxis pour la prise en charge d'auteurs non judiciarisés (Maison de Justice), notamment suite à leur agrément courant 2020 dans les Provinces de Liège et de Hainaut. 
Subventions 
2020: 207.000 euros 
2021: 236.208 euros
2022: 240.612 euros
2023: 256.000 euros
2024: 260.419 euros
</t>
    </r>
    <r>
      <rPr>
        <b/>
        <u/>
        <sz val="11"/>
        <color rgb="FF000000"/>
        <rFont val="Calibri"/>
      </rPr>
      <t xml:space="preserve">FWB
</t>
    </r>
    <r>
      <rPr>
        <b/>
        <sz val="11"/>
        <color rgb="FF000000"/>
        <rFont val="Calibri"/>
      </rPr>
      <t xml:space="preserve">Les subventions allouées à l'asbl Praxis pour l'organisation de groupes de responsabilisation sont en constante évolution depuis 2020. A partir de 2024 et pour le triennat 2024-2026, une augmentation de  120.000,00 € annuelle a été octroyée (subvention structurelle). 
Praxis a également été financé dans le cadre de projets particuliers : 
*2021 : réduction des délais d’attente pour entrer dans les groupes de responsabilisation, 45.000 eur
*2022 : colloque 30 ans de l'association, 5.900 eur
</t>
    </r>
    <r>
      <rPr>
        <b/>
        <u/>
        <sz val="11"/>
        <color rgb="FF000000"/>
        <rFont val="Calibri"/>
      </rPr>
      <t>COCOF</t>
    </r>
    <r>
      <rPr>
        <b/>
        <sz val="11"/>
        <color rgb="FF000000"/>
        <rFont val="Calibri"/>
      </rPr>
      <t xml:space="preserve"> : subsides en initiaitves
</t>
    </r>
  </si>
  <si>
    <r>
      <rPr>
        <sz val="10"/>
        <color theme="1"/>
        <rFont val="Arial"/>
        <family val="2"/>
      </rPr>
      <t xml:space="preserve">RW : 
</t>
    </r>
    <r>
      <rPr>
        <u/>
        <sz val="10"/>
        <color theme="1"/>
        <rFont val="Arial"/>
        <family val="2"/>
      </rPr>
      <t>FWB</t>
    </r>
    <r>
      <rPr>
        <sz val="10"/>
        <color theme="1"/>
        <rFont val="Arial"/>
        <family val="2"/>
      </rPr>
      <t xml:space="preserve"> : Non. Augmentation devenue structurelle
COCOF : </t>
    </r>
  </si>
  <si>
    <t>Dans quelle mesure ces augmentations ont permis une réelle augmentation de la prise en charge des auteurs. Dispose-t-on de données chiffrées ?
Réflexion sur la prise en charge des auteurs de violence sexuelle. Ne serait-il pas opportun de réaliser une évaluation sur l'effectivité des prises en charge. Financer une recherche sur la plus value d'une prise en charge via des groupes de responsabilisation dans d'autres pays (vs approche individuelle et médicale) ?</t>
  </si>
  <si>
    <t>Développer une prise en charge spécialisée des auteurs au sein des maisons d'accueil pour hommes</t>
  </si>
  <si>
    <t>Dans le cadre de la révision du dispositif des Maisons d’accueil en cours, il y aura lieu d’évaluer l’opportunité de mettre en place de tels projets pilotes en étroite collaboration avec des maisons d’accueil pour hommes, tout en prévoyant le suivi de ces personnes par des services d’accompagnement des auteurs de violences faites aux femmes.</t>
  </si>
  <si>
    <t>• Ministres pilotes : A. Maron, C. Morreale • Administrations : o COCOF Service Affaires sociales o SPW IAS • Partenaires : o Maisons d’accueil pour hommes o Fédérations des Maisons d’accueil (AMA, ARCA)</t>
  </si>
  <si>
    <t>• Rapport du groupe de travail sur la révision du dispositif des Maisons d’accueil • Collaborations entre Maisons d’accueil et services d’accompagnement des auteurs; • Nombre d’auteurs de violences tenus de quitter le domicile conjugal accueillis dans des maisons d’accueil pour hommes.</t>
  </si>
  <si>
    <r>
      <rPr>
        <b/>
        <sz val="11"/>
        <color rgb="FF000000"/>
        <rFont val="Calibri"/>
        <family val="2"/>
      </rPr>
      <t xml:space="preserve">
</t>
    </r>
    <r>
      <rPr>
        <b/>
        <u/>
        <sz val="11"/>
        <color rgb="FF000000"/>
        <rFont val="Calibri"/>
        <family val="2"/>
      </rPr>
      <t xml:space="preserve">RW
</t>
    </r>
    <r>
      <rPr>
        <b/>
        <sz val="11"/>
        <color rgb="FF000000"/>
        <rFont val="Calibri"/>
        <family val="2"/>
      </rPr>
      <t xml:space="preserve">Si cette mesure a fait l'objet de réflexion lors d'un groupe de travail avec des représentants du secteur des maisons d'accueil. A ce jour, il n'y a pas eu de demande de soutien financier pour développer une telle offre. 
COCOF : L'étude menée par l'AMA a pu donner des indications concernant les auteurs de violences conjugales et intrafamiliales. Les formations financées par la COCOM dont les services COCOF peuvent bénéficier comportent un module spécifique sur la prise en charge des auteurs. Celui-ci sera dispensé en 2024. Par ailleurs, l'AMA continuent à organiser des groupes de travail sur le thème des violences conjugales et intrafamiliales mais le thème des auteurs n'a pas été abordé récemment.
</t>
    </r>
    <r>
      <rPr>
        <b/>
        <u/>
        <sz val="11"/>
        <color rgb="FF000000"/>
        <rFont val="Calibri"/>
        <family val="2"/>
      </rPr>
      <t xml:space="preserve">Cocof </t>
    </r>
    <r>
      <rPr>
        <b/>
        <sz val="11"/>
        <color rgb="FF000000"/>
        <rFont val="Calibri"/>
        <family val="2"/>
      </rPr>
      <t xml:space="preserve">:
 Accompagnement des auteurs sur base volontaire : 
•	Evaluation des besoins des maisons d’accueil, nombre de personnes concernées. Cette mesure n’a pas été réalisée.  Néanmoins, l’AMA est en mesure de produire des données genrées (en ce compris sur les auteurs) via son programme AMAstat, utilisé par les 17 maisons d’accueil agréées
•	Réflexion sur la mise en place une équipe mobile pluridisciplinaire pour assurer un suivi spécialisé des auteurs au sein des maisons d’accueil pour hommes. Cette mesure n’a pas été réalisée
•	Subvention pour un projet pilote. Cette mesure n’a pas été réalisée
</t>
    </r>
  </si>
  <si>
    <r>
      <rPr>
        <b/>
        <sz val="11"/>
        <color theme="1"/>
        <rFont val="Calibri"/>
        <family val="2"/>
      </rPr>
      <t xml:space="preserve">2024
</t>
    </r>
    <r>
      <rPr>
        <u/>
        <sz val="11"/>
        <color theme="1"/>
        <rFont val="Calibri"/>
        <family val="2"/>
      </rPr>
      <t>RW</t>
    </r>
    <r>
      <rPr>
        <sz val="11"/>
        <color theme="1"/>
        <rFont val="Calibri"/>
        <family val="2"/>
      </rPr>
      <t xml:space="preserve">
Il reste une difficulté d'identification des auteurs dans le secteur de l'hébergement car les violences conjugales ou intrafamiliales sont rarement le motif de l'accueil.
L'étude de l'AMA (voir mesure 55)  mentionne que l'accompagnement proposé dans les maisons d'accueil aux auteurs est principalement d'ordre juridique et d'orientation médicale. Le soutien à la parentalité offert aux auteurs tient également une place relativement importante. La participation à des groupes de paroles sur la violence reste peu proposé.  
</t>
    </r>
    <r>
      <rPr>
        <u/>
        <sz val="11"/>
        <color theme="1"/>
        <rFont val="Calibri"/>
        <family val="2"/>
      </rPr>
      <t>COCOF</t>
    </r>
    <r>
      <rPr>
        <sz val="11"/>
        <color theme="1"/>
        <rFont val="Calibri"/>
        <family val="2"/>
      </rPr>
      <t xml:space="preserve">
</t>
    </r>
  </si>
  <si>
    <t xml:space="preserve">RW : oui ( via un appel à projets pour impulser?)
COCOF : </t>
  </si>
  <si>
    <t>Projet de coopération entre les Maisons d'accueil (long terme) qui identifieraient les auteurs puis comment encourager la collaboration avec Praxis</t>
  </si>
  <si>
    <t>COCOF</t>
  </si>
  <si>
    <t>COCOF-RW</t>
  </si>
  <si>
    <t>COCOF-FWB</t>
  </si>
  <si>
    <t>RW-FWB</t>
  </si>
  <si>
    <t xml:space="preserve">Etat d'avancement : </t>
  </si>
  <si>
    <t>OUI &lt; L'action est ponctuelle mais devrait perdurer pour maintenir ses effets</t>
  </si>
  <si>
    <t>NON &lt; l'action est finalisée et n'appelle pas de suites</t>
  </si>
  <si>
    <t>NON &lt; l'action n'est pas réaliste (moyens financier, humains pas disponibles)</t>
  </si>
  <si>
    <t>NON &lt; Autre</t>
  </si>
  <si>
    <r>
      <rPr>
        <b/>
        <sz val="11"/>
        <color rgb="FF000000"/>
        <rFont val="Calibri"/>
        <family val="2"/>
      </rPr>
      <t xml:space="preserve">Au sein de chaque entité, chaque secteur gère ses statistiques
</t>
    </r>
    <r>
      <rPr>
        <u/>
        <sz val="11"/>
        <color rgb="FF000000"/>
        <rFont val="Calibri"/>
        <family val="2"/>
      </rPr>
      <t>FWB:</t>
    </r>
    <r>
      <rPr>
        <sz val="11"/>
        <color rgb="FF000000"/>
        <rFont val="Calibri"/>
        <family val="2"/>
      </rPr>
      <t xml:space="preserve"> certaines données sont récoltées en continus (ONE, AJ) mais le GT ne semble pas avoir été mis en place: mesure à lancer
</t>
    </r>
    <r>
      <rPr>
        <b/>
        <sz val="11"/>
        <color rgb="FF000000"/>
        <rFont val="Calibri"/>
        <family val="2"/>
      </rPr>
      <t>2024</t>
    </r>
    <r>
      <rPr>
        <sz val="11"/>
        <color rgb="FF000000"/>
        <rFont val="Calibri"/>
        <family val="2"/>
      </rPr>
      <t xml:space="preserve">
</t>
    </r>
    <r>
      <rPr>
        <u/>
        <sz val="11"/>
        <color rgb="FF000000"/>
        <rFont val="Calibri"/>
        <family val="2"/>
      </rPr>
      <t xml:space="preserve">FWB
</t>
    </r>
    <r>
      <rPr>
        <sz val="11"/>
        <color rgb="FF000000"/>
        <rFont val="Calibri"/>
        <family val="2"/>
      </rPr>
      <t xml:space="preserve">ONE : Actuellement, l'ONE manque de ressources pour avoir un accès open data sécurisé relatif à ce type de données (cadre légal, ressources humaines et support applicatif insuffisants). 
Une étude relative aux violences sexistes et sexuelle a été lancée dans l'enseignement supérieur. Intitulée BEHAVE, cette étude est menée par l'ULg. L'étude vise à dégager des donnée de prévalence et des modalité de reconduction de ce type d'étude.
</t>
    </r>
    <r>
      <rPr>
        <u/>
        <sz val="11"/>
        <color rgb="FF000000"/>
        <rFont val="Calibri"/>
        <family val="2"/>
      </rPr>
      <t xml:space="preserve">COCOF
</t>
    </r>
    <r>
      <rPr>
        <sz val="11"/>
        <color rgb="FF000000"/>
        <rFont val="Calibri"/>
        <family val="2"/>
      </rPr>
      <t xml:space="preserve">
</t>
    </r>
  </si>
  <si>
    <r>
      <t xml:space="preserve">FWB
• Tous les 3 ans ;
 • A partir de 2022 dans la mesure où il s’agit de nouveaux motifs d’intervention qui viennent d’être intégrés dans l’application IMAJ. Il faudra attendre de disposer d’une année complète d’encodages (2021) et ensuite, que les données soient consolidées (fin juin 2022). Ensuite  le travail d’analyse pourra commencer.
</t>
    </r>
    <r>
      <rPr>
        <sz val="11"/>
        <color theme="1"/>
        <rFont val="Calibri"/>
        <family val="2"/>
      </rPr>
      <t xml:space="preserve">
</t>
    </r>
  </si>
  <si>
    <r>
      <rPr>
        <b/>
        <sz val="11"/>
        <color theme="1"/>
        <rFont val="Calibri"/>
        <family val="2"/>
      </rPr>
      <t>2024</t>
    </r>
    <r>
      <rPr>
        <sz val="11"/>
        <color theme="1"/>
        <rFont val="Calibri"/>
        <family val="2"/>
      </rPr>
      <t xml:space="preserve">
</t>
    </r>
    <r>
      <rPr>
        <u/>
        <sz val="11"/>
        <color theme="1"/>
        <rFont val="Calibri"/>
        <family val="2"/>
      </rPr>
      <t>RW</t>
    </r>
    <r>
      <rPr>
        <sz val="11"/>
        <color theme="1"/>
        <rFont val="Calibri"/>
        <family val="2"/>
      </rPr>
      <t xml:space="preserve">
Une  étude  " Estimation de la prévalence des filles et des femmes ayant subi ou à risque de subir une mutilation génitale féminine vivant en Belgique " a été financée par l'IEFH et le SPF Santé publique et réalisée en collaboration avec le GAMS. Les données ont été récoltées grâce à la collaboration, entre autres, de l'AVIQ et l'ONE.
</t>
    </r>
    <r>
      <rPr>
        <sz val="11"/>
        <color theme="1"/>
        <rFont val="Calibri"/>
        <family val="2"/>
      </rPr>
      <t xml:space="preserve">
</t>
    </r>
  </si>
  <si>
    <r>
      <t xml:space="preserve">Période de réalisation : 01/12/22-31/12/24
</t>
    </r>
    <r>
      <rPr>
        <b/>
        <sz val="11"/>
        <color rgb="FF000000"/>
        <rFont val="Calibri"/>
        <family val="2"/>
      </rPr>
      <t xml:space="preserve">2024
</t>
    </r>
    <r>
      <rPr>
        <u/>
        <sz val="11"/>
        <color rgb="FF000000"/>
        <rFont val="Calibri"/>
        <family val="2"/>
      </rPr>
      <t xml:space="preserve">RW
</t>
    </r>
    <r>
      <rPr>
        <sz val="11"/>
        <color rgb="FF000000"/>
        <rFont val="Calibri"/>
        <family val="2"/>
      </rPr>
      <t xml:space="preserve">Augmentation considérable des budgets à partir d'août 2023
Le budget pour les animations EVRAS est de :
 -2023 (aout à décembre) : 1.426.287,80 €
-2024 : 3.423.090,70 €
-2025 : 3.423.090,70 €
Cela comprend le subventionnement des CLPS et CPF. 
</t>
    </r>
    <r>
      <rPr>
        <b/>
        <sz val="11"/>
        <color rgb="FF000000"/>
        <rFont val="Calibri"/>
        <family val="2"/>
      </rPr>
      <t xml:space="preserve">
</t>
    </r>
    <r>
      <rPr>
        <u/>
        <sz val="11"/>
        <color rgb="FF000000"/>
        <rFont val="Calibri"/>
        <family val="2"/>
      </rPr>
      <t xml:space="preserve">
</t>
    </r>
  </si>
  <si>
    <r>
      <rPr>
        <b/>
        <sz val="11"/>
        <color theme="1"/>
        <rFont val="Calibri"/>
        <family val="2"/>
      </rPr>
      <t xml:space="preserve">
</t>
    </r>
    <r>
      <rPr>
        <sz val="11"/>
        <color theme="1"/>
        <rFont val="Calibri"/>
        <family val="2"/>
      </rPr>
      <t xml:space="preserve">
</t>
    </r>
  </si>
  <si>
    <t xml:space="preserve">
</t>
  </si>
  <si>
    <r>
      <rPr>
        <b/>
        <sz val="11"/>
        <color rgb="FF000000"/>
        <rFont val="Calibri"/>
        <family val="2"/>
      </rPr>
      <t xml:space="preserve">2024
</t>
    </r>
    <r>
      <rPr>
        <sz val="11"/>
        <color rgb="FF000000"/>
        <rFont val="Calibri"/>
        <family val="2"/>
      </rPr>
      <t xml:space="preserve">L'action est considérée comme réalisée car de l'EVRAS est dispencé tant dans l'extra-scolaire,  que dans certains IPPJ. Néanmoins, la couverture est encore trop faible au vu des objectifs initiaux
</t>
    </r>
    <r>
      <rPr>
        <b/>
        <sz val="11"/>
        <color rgb="FF000000"/>
        <rFont val="Calibri"/>
        <family val="2"/>
      </rPr>
      <t xml:space="preserve">
</t>
    </r>
    <r>
      <rPr>
        <u/>
        <sz val="11"/>
        <color rgb="FF000000"/>
        <rFont val="Calibri"/>
        <family val="2"/>
      </rPr>
      <t xml:space="preserve">FWB
</t>
    </r>
    <r>
      <rPr>
        <sz val="11"/>
        <color rgb="FF000000"/>
        <rFont val="Calibri"/>
        <family val="2"/>
      </rPr>
      <t>Des problèmes dans l’organisation des activités EVRAS subsistent :
* Pour l’IPPJ de Wauthier-Braine, faute de disponibilités des organismes contactés ;
* Pour le CCMD, en raison de la demande d’une intervention financière supplémentaire pour les déplacement</t>
    </r>
    <r>
      <rPr>
        <b/>
        <sz val="11"/>
        <color rgb="FF000000"/>
        <rFont val="Calibri"/>
        <family val="2"/>
      </rPr>
      <t xml:space="preserve">s </t>
    </r>
    <r>
      <rPr>
        <sz val="11"/>
        <color rgb="FF000000"/>
        <rFont val="Calibri"/>
        <family val="2"/>
      </rPr>
      <t xml:space="preserve">des deux CPF contactés.
</t>
    </r>
    <r>
      <rPr>
        <u/>
        <sz val="11"/>
        <color rgb="FF000000"/>
        <rFont val="Calibri"/>
        <family val="2"/>
      </rPr>
      <t xml:space="preserve">
</t>
    </r>
    <r>
      <rPr>
        <sz val="11"/>
        <color rgb="FF000000"/>
        <rFont val="Calibri"/>
        <family val="2"/>
      </rPr>
      <t xml:space="preserve">
</t>
    </r>
  </si>
  <si>
    <r>
      <t xml:space="preserve">Via le RASH - 01/01/22-31/12/24
Pas repris dans le Plan DDF 
</t>
    </r>
    <r>
      <rPr>
        <b/>
        <sz val="11"/>
        <color theme="1"/>
        <rFont val="Calibri"/>
        <family val="2"/>
      </rPr>
      <t/>
    </r>
  </si>
  <si>
    <r>
      <rPr>
        <b/>
        <sz val="11"/>
        <color theme="1"/>
        <rFont val="Calibri"/>
        <family val="2"/>
      </rPr>
      <t>2022</t>
    </r>
    <r>
      <rPr>
        <sz val="11"/>
        <color theme="1"/>
        <rFont val="Calibri"/>
        <family val="2"/>
      </rPr>
      <t xml:space="preserve">
Appel à projets relatif aux violences gynécologiques et aux violences obstétricales lancé
</t>
    </r>
    <r>
      <rPr>
        <b/>
        <sz val="11"/>
        <color theme="1"/>
        <rFont val="Calibri"/>
        <family val="2"/>
      </rPr>
      <t xml:space="preserve">
</t>
    </r>
  </si>
  <si>
    <r>
      <rPr>
        <b/>
        <sz val="11"/>
        <color theme="1"/>
        <rFont val="Calibri"/>
        <family val="2"/>
      </rPr>
      <t>2024</t>
    </r>
    <r>
      <rPr>
        <sz val="11"/>
        <color theme="1"/>
        <rFont val="Calibri"/>
        <family val="2"/>
      </rPr>
      <t xml:space="preserve">
</t>
    </r>
    <r>
      <rPr>
        <u/>
        <sz val="11"/>
        <color theme="1"/>
        <rFont val="Calibri"/>
        <family val="2"/>
      </rPr>
      <t>RW</t>
    </r>
    <r>
      <rPr>
        <sz val="11"/>
        <color theme="1"/>
        <rFont val="Calibri"/>
        <family val="2"/>
      </rPr>
      <t xml:space="preserve">
Faute de ressources humaines, ce projet n'a pas pu être mené à bien
</t>
    </r>
    <r>
      <rPr>
        <u/>
        <sz val="11"/>
        <color theme="1"/>
        <rFont val="Calibri"/>
        <family val="2"/>
      </rPr>
      <t/>
    </r>
  </si>
  <si>
    <r>
      <rPr>
        <b/>
        <u/>
        <sz val="11"/>
        <color rgb="FF000000"/>
        <rFont val="Calibri"/>
      </rPr>
      <t xml:space="preserve">RW
</t>
    </r>
    <r>
      <rPr>
        <b/>
        <sz val="11"/>
        <color rgb="FF000000"/>
        <rFont val="Calibri"/>
      </rPr>
      <t xml:space="preserve">Financement de l'ARCA pour la recherche (depuis 2018) "Interroger et développer les pratiques d'accompagnement des enfants en maison d'accueil", en collaboration avec l'Université de Liège.  Mise à disposition des travailleurs de 10 fiches outils afin de se questionner sur la prise en charge du parent (la mère) et de l'enfant.
Si les centres d'hébergement d'urgence et les maisons d'accueil réalisent un accompagnement des enfants/adolescents, notamment au travers d'un travail sur la parentalité, le projet  de réforme en cours du secteur des maisons d'accueil n'a rien prévu à ce sujet.
Voir aussi mesure 56 : l'un des axes de l'appel à projet à destination des maisons d'accueil qui sera lancé 2024 concerne l'aménagement de locaux pour l'accueil des enfants.
Dans le cadre de l'offre de formation spécialement développée pour les maisons d'accueil, module dédié à l'intervention auprès des enfants. En 2023, le "Module initial" donné par les Pôles de Ressources questionnent sur l'usage abusif et inadapté du concept d'aliénation parentale.
</t>
    </r>
  </si>
  <si>
    <r>
      <rPr>
        <b/>
        <sz val="11"/>
        <color rgb="FF000000"/>
        <rFont val="Calibri"/>
        <family val="2"/>
      </rPr>
      <t xml:space="preserve">2024
</t>
    </r>
    <r>
      <rPr>
        <sz val="11"/>
        <color rgb="FF000000"/>
        <rFont val="Calibri"/>
        <family val="2"/>
      </rPr>
      <t xml:space="preserve">Le mesure n'a pu être réalisée dans son entièreté : le suivi du MOOC repose sur les volonté personnelle. Outre le personnel d'encadrement nouvellement engagé, (formé dans le cadre de FOCOMAN), il n'y a aucune formation systématique. 
A réaliser : 
</t>
    </r>
    <r>
      <rPr>
        <b/>
        <sz val="11"/>
        <color rgb="FF000000"/>
        <rFont val="Calibri"/>
        <family val="2"/>
      </rPr>
      <t>FWB</t>
    </r>
    <r>
      <rPr>
        <sz val="11"/>
        <color rgb="FF000000"/>
        <rFont val="Calibri"/>
        <family val="2"/>
      </rPr>
      <t xml:space="preserve"> : 
* Mettre à disposition en ligne des informations relatives aux procédures internes en cas de plainte, coordonnées des services d’accompagnement extérieurs à l’administration 
</t>
    </r>
    <r>
      <rPr>
        <b/>
        <sz val="11"/>
        <color rgb="FF000000"/>
        <rFont val="Calibri"/>
        <family val="2"/>
      </rPr>
      <t>RW</t>
    </r>
    <r>
      <rPr>
        <sz val="11"/>
        <color rgb="FF000000"/>
        <rFont val="Calibri"/>
        <family val="2"/>
      </rPr>
      <t xml:space="preserve"> : 
* Etendre la diffusion des campagnes aux UAP (affiches et brochures
</t>
    </r>
    <r>
      <rPr>
        <b/>
        <sz val="11"/>
        <color rgb="FF000000"/>
        <rFont val="Calibri"/>
        <family val="2"/>
      </rPr>
      <t xml:space="preserve">FWB &amp; RW </t>
    </r>
    <r>
      <rPr>
        <sz val="11"/>
        <color rgb="FF000000"/>
        <rFont val="Calibri"/>
        <family val="2"/>
      </rPr>
      <t>: - Former les personnes ressources au sein du MFWB sur le rôle des témoins de violences sexistes et sexuelles sur le lieu du travail et sur les violences sexistes et sexuelles.</t>
    </r>
  </si>
  <si>
    <r>
      <t xml:space="preserve">2024
</t>
    </r>
    <r>
      <rPr>
        <b/>
        <u/>
        <sz val="11"/>
        <color rgb="FF000000"/>
        <rFont val="Calibri"/>
      </rPr>
      <t xml:space="preserve">RW
</t>
    </r>
    <r>
      <rPr>
        <b/>
        <sz val="11"/>
        <color rgb="FF000000"/>
        <rFont val="Calibri"/>
      </rPr>
      <t xml:space="preserve">- 2020,  co-financement de 5500€ - en partenariat avec la Région Bruxelles-Capitale et l’Union européenne – du MEFH pour son MOOC (e-learning) : e-learning « Agir contre les violences sexistes et sexuelles au travail » ( mis à disposition sur le site de l'EAP le 19 janvier 2023). Il a été suivi par 67 agents dont 46 issus de la RW et 11 personnes pour janvier 2024 (chiffres arrêtés au 24/01/24) ;
- Novembre 2023: Lancement de la campagne  "Harcèlement sexuel et sexiste: on en parle" à destination des membres du personnel du SPW via le Portail du SPW. Renvoi vers une boite à outils et  personnes ressources en interne et externes à l'administration pour les victimes de harcèlement sexiste et sexuel. Celle-ci contient :affiches, livret de sensibilisation du MEFH, relais vers personnes ressources, relais vers services d’accompagnement externes
</t>
    </r>
    <r>
      <rPr>
        <b/>
        <u/>
        <sz val="11"/>
        <color rgb="FF000000"/>
        <rFont val="Calibri"/>
      </rPr>
      <t>RW &amp; FWB
I</t>
    </r>
    <r>
      <rPr>
        <b/>
        <sz val="11"/>
        <color rgb="FF000000"/>
        <rFont val="Calibri"/>
        <family val="2"/>
      </rPr>
      <t xml:space="preserve">l a été identifié que la formation « Gestion de la diversité et de l’égalité dans les équipes et lutte contre les discriminations » accessible via l'EAP ne porte pas spécifiquement le harcèlement sexuel et sexiste sur le lieu du travail. 
Les personnes à former ont été identifiées mais n’ont pas encore été formées (pour la FWB, il s’agit : personnes de confiance, Service de la Médiation, correspondants en personnel RH, correspondant bien-être, service social (AS et psy. Pour la RW, il s’agit : des personnes de confiance, du service social, des services RH, des correspondants bien-être).  
</t>
    </r>
    <r>
      <rPr>
        <b/>
        <sz val="11"/>
        <color rgb="FF000000"/>
        <rFont val="Calibri"/>
      </rPr>
      <t xml:space="preserve">Dans le cadre du trajet FOCOMAN (Formation continue des managers), la thématique sera désormais brièvement abordée lors de la séance consacrée au bien-être. Les administrations de la RW et de la FWB ont participé à l'intégration d'informations dans les supports de formation. Intégrer ces informations succinctes dans la formation Focoman est une première étape. Cependant, c'est loin d'être suffisant. 
(voir aussi mesure 54)
</t>
    </r>
    <r>
      <rPr>
        <b/>
        <u/>
        <sz val="11"/>
        <color rgb="FF000000"/>
        <rFont val="Calibri"/>
      </rPr>
      <t xml:space="preserve">
</t>
    </r>
  </si>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</sst>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mmm\-d"/>
  </numFmts>
  <fonts count="26" x14ac:knownFonts="1">
    <font>
      <sz val="10"/>
      <color rgb="FF000000"/>
      <name val="Arial"/>
      <scheme val="minor"/>
    </font>
    <font>
      <sz val="11"/>
      <color rgb="FF000000"/>
      <name val="Calibri"/>
      <family val="2"/>
    </font>
    <font>
      <sz val="10"/>
      <name val="Arial"/>
      <family val="2"/>
    </font>
    <font>
      <sz val="10"/>
      <color theme="1"/>
      <name val="Arial"/>
      <family val="2"/>
    </font>
    <font>
      <b/>
      <sz val="11"/>
      <color rgb="FF000000"/>
      <name val="Calibri"/>
      <family val="2"/>
    </font>
    <font>
      <sz val="11"/>
      <color theme="1"/>
      <name val="Calibri"/>
      <family val="2"/>
    </font>
    <font>
      <sz val="11"/>
      <color theme="5"/>
      <name val="Calibri"/>
      <family val="2"/>
    </font>
    <font>
      <sz val="10"/>
      <color rgb="FF000000"/>
      <name val="Arial"/>
      <family val="2"/>
    </font>
    <font>
      <b/>
      <sz val="10"/>
      <color theme="1"/>
      <name val="Arial"/>
      <family val="2"/>
    </font>
    <font>
      <b/>
      <sz val="11"/>
      <color theme="1"/>
      <name val="Calibri"/>
      <family val="2"/>
    </font>
    <font>
      <u/>
      <sz val="11"/>
      <color theme="1"/>
      <name val="Calibri"/>
      <family val="2"/>
    </font>
    <font>
      <u/>
      <sz val="10"/>
      <color theme="1"/>
      <name val="Arial"/>
      <family val="2"/>
    </font>
    <font>
      <u/>
      <sz val="11"/>
      <color rgb="FF000000"/>
      <name val="Calibri"/>
      <family val="2"/>
    </font>
    <font>
      <sz val="11"/>
      <name val="Calibri"/>
      <family val="2"/>
    </font>
    <font>
      <sz val="11"/>
      <color rgb="FFFF0000"/>
      <name val="Calibri"/>
      <family val="2"/>
    </font>
    <font>
      <sz val="10"/>
      <color rgb="FF000000"/>
      <name val="Arial"/>
      <family val="2"/>
      <scheme val="minor"/>
    </font>
    <font>
      <b/>
      <u/>
      <sz val="11"/>
      <color rgb="FF000000"/>
      <name val="Calibri"/>
      <family val="2"/>
    </font>
    <font>
      <b/>
      <sz val="10"/>
      <color rgb="FF000000"/>
      <name val="Arial"/>
      <family val="2"/>
      <scheme val="minor"/>
    </font>
    <font>
      <u/>
      <sz val="10"/>
      <color rgb="FF000000"/>
      <name val="Arial"/>
      <family val="2"/>
    </font>
    <font>
      <b/>
      <sz val="11"/>
      <color rgb="FFFF0000"/>
      <name val="Calibri"/>
      <family val="2"/>
    </font>
    <font>
      <sz val="10"/>
      <color rgb="FFC00000"/>
      <name val="Arial"/>
      <family val="2"/>
    </font>
    <font>
      <b/>
      <sz val="10"/>
      <color rgb="FFC00000"/>
      <name val="Arial"/>
      <family val="2"/>
    </font>
    <font>
      <b/>
      <sz val="11"/>
      <color rgb="FF000000"/>
      <name val="Calibri"/>
    </font>
    <font>
      <b/>
      <u/>
      <sz val="11"/>
      <color rgb="FF000000"/>
      <name val="Calibri"/>
    </font>
    <font>
      <sz val="11"/>
      <color rgb="FF000000"/>
      <name val="Calibri"/>
    </font>
    <font>
      <u/>
      <sz val="11"/>
      <color rgb="FF000000"/>
      <name val="Calibri"/>
    </font>
  </fonts>
  <fills count="14">
    <fill>
      <patternFill patternType="none"/>
    </fill>
    <fill>
      <patternFill patternType="gray125"/>
    </fill>
    <fill>
      <patternFill patternType="solid">
        <fgColor rgb="FFFFD966"/>
        <bgColor rgb="FFFFD966"/>
      </patternFill>
    </fill>
    <fill>
      <patternFill patternType="solid">
        <fgColor rgb="FFF8CBAD"/>
        <bgColor rgb="FFF8CBAD"/>
      </patternFill>
    </fill>
    <fill>
      <patternFill patternType="solid">
        <fgColor rgb="FFD2F1DA"/>
        <bgColor rgb="FFD2F1DA"/>
      </patternFill>
    </fill>
    <fill>
      <patternFill patternType="solid">
        <fgColor rgb="FFFFE699"/>
        <bgColor rgb="FFFFE699"/>
      </patternFill>
    </fill>
    <fill>
      <patternFill patternType="solid">
        <fgColor rgb="FF7AD592"/>
        <bgColor rgb="FF7AD592"/>
      </patternFill>
    </fill>
    <fill>
      <patternFill patternType="solid">
        <fgColor theme="0"/>
        <bgColor theme="0"/>
      </patternFill>
    </fill>
    <fill>
      <patternFill patternType="solid">
        <fgColor rgb="FFC6E0B4"/>
        <bgColor rgb="FFC6E0B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44">
    <xf numFmtId="0" fontId="0" fillId="0" borderId="0" xfId="0"/>
    <xf numFmtId="0" fontId="1" fillId="0" borderId="0" xfId="0" applyFont="1" applyAlignment="1">
      <alignment horizontal="center" vertical="top" wrapText="1"/>
    </xf>
    <xf numFmtId="0" fontId="1" fillId="0" borderId="0" xfId="0" applyFont="1" applyAlignment="1">
      <alignment wrapText="1"/>
    </xf>
    <xf numFmtId="0" fontId="1" fillId="0" borderId="1" xfId="0" applyFont="1" applyBorder="1" applyAlignment="1">
      <alignment wrapText="1"/>
    </xf>
    <xf numFmtId="164" fontId="1" fillId="0" borderId="0" xfId="0" applyNumberFormat="1" applyFont="1" applyAlignment="1">
      <alignment horizontal="right" vertical="top" wrapText="1"/>
    </xf>
    <xf numFmtId="0" fontId="1" fillId="0" borderId="0" xfId="0" applyFont="1" applyAlignment="1">
      <alignment vertical="top" wrapText="1"/>
    </xf>
    <xf numFmtId="0" fontId="3" fillId="0" borderId="0" xfId="0" applyFont="1" applyAlignment="1">
      <alignment vertical="top" wrapText="1"/>
    </xf>
    <xf numFmtId="0" fontId="3" fillId="0" borderId="0" xfId="0" applyFont="1" applyAlignment="1">
      <alignment wrapText="1"/>
    </xf>
    <xf numFmtId="0" fontId="4" fillId="0" borderId="1" xfId="0" applyFont="1" applyBorder="1" applyAlignment="1">
      <alignment horizontal="center" vertical="center" wrapText="1"/>
    </xf>
    <xf numFmtId="0" fontId="1" fillId="2" borderId="4" xfId="0" applyFont="1" applyFill="1" applyBorder="1" applyAlignment="1">
      <alignment horizontal="left" vertical="top" wrapText="1"/>
    </xf>
    <xf numFmtId="0" fontId="1" fillId="3" borderId="4" xfId="0" applyFont="1" applyFill="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vertical="top" wrapText="1"/>
    </xf>
    <xf numFmtId="0" fontId="1" fillId="2" borderId="4" xfId="0" applyFont="1" applyFill="1" applyBorder="1" applyAlignment="1">
      <alignment vertical="top" wrapText="1"/>
    </xf>
    <xf numFmtId="0" fontId="5" fillId="4" borderId="4" xfId="0" applyFont="1" applyFill="1" applyBorder="1" applyAlignment="1">
      <alignment vertical="top" wrapText="1"/>
    </xf>
    <xf numFmtId="0" fontId="1" fillId="5" borderId="4" xfId="0" applyFont="1" applyFill="1" applyBorder="1" applyAlignment="1">
      <alignment horizontal="center" vertical="top" wrapText="1"/>
    </xf>
    <xf numFmtId="0" fontId="5" fillId="6" borderId="4" xfId="0" applyFont="1" applyFill="1" applyBorder="1" applyAlignment="1">
      <alignment vertical="top" wrapText="1"/>
    </xf>
    <xf numFmtId="164" fontId="1" fillId="7" borderId="4" xfId="0" applyNumberFormat="1" applyFont="1" applyFill="1" applyBorder="1" applyAlignment="1">
      <alignment horizontal="right" vertical="top" wrapText="1"/>
    </xf>
    <xf numFmtId="0" fontId="1" fillId="7" borderId="4" xfId="0" applyFont="1" applyFill="1" applyBorder="1" applyAlignment="1">
      <alignment horizontal="center" vertical="top" wrapText="1"/>
    </xf>
    <xf numFmtId="164" fontId="6" fillId="7" borderId="4" xfId="0" applyNumberFormat="1" applyFont="1" applyFill="1" applyBorder="1" applyAlignment="1">
      <alignment horizontal="right" vertical="top" wrapText="1"/>
    </xf>
    <xf numFmtId="164" fontId="1" fillId="7" borderId="6" xfId="0" applyNumberFormat="1" applyFont="1" applyFill="1" applyBorder="1" applyAlignment="1">
      <alignment horizontal="right" vertical="top" wrapText="1"/>
    </xf>
    <xf numFmtId="0" fontId="1" fillId="8" borderId="4" xfId="0" applyFont="1" applyFill="1" applyBorder="1" applyAlignment="1">
      <alignment vertical="top" wrapText="1"/>
    </xf>
    <xf numFmtId="0" fontId="1" fillId="8" borderId="7" xfId="0" applyFont="1" applyFill="1" applyBorder="1" applyAlignment="1">
      <alignment horizontal="center" vertical="top" wrapText="1"/>
    </xf>
    <xf numFmtId="0" fontId="1" fillId="7" borderId="4" xfId="0" applyFont="1" applyFill="1" applyBorder="1" applyAlignment="1">
      <alignment vertical="top" wrapText="1"/>
    </xf>
    <xf numFmtId="0" fontId="5" fillId="7" borderId="6" xfId="0" applyFont="1" applyFill="1" applyBorder="1" applyAlignment="1">
      <alignment vertical="top" wrapText="1"/>
    </xf>
    <xf numFmtId="0" fontId="1" fillId="3" borderId="4" xfId="0" applyFont="1" applyFill="1" applyBorder="1" applyAlignment="1">
      <alignment horizontal="center" wrapText="1"/>
    </xf>
    <xf numFmtId="0" fontId="1" fillId="0" borderId="8" xfId="0" applyFont="1" applyBorder="1" applyAlignment="1">
      <alignment horizontal="center" vertical="top" wrapText="1"/>
    </xf>
    <xf numFmtId="0" fontId="1" fillId="2" borderId="9" xfId="0" applyFont="1" applyFill="1" applyBorder="1" applyAlignment="1">
      <alignment vertical="top" wrapText="1"/>
    </xf>
    <xf numFmtId="0" fontId="1" fillId="3" borderId="9" xfId="0" applyFont="1" applyFill="1" applyBorder="1" applyAlignment="1">
      <alignment horizontal="center" vertical="top" wrapText="1"/>
    </xf>
    <xf numFmtId="0" fontId="3" fillId="0" borderId="11" xfId="0" applyFont="1" applyBorder="1" applyAlignment="1">
      <alignment vertical="top" wrapText="1"/>
    </xf>
    <xf numFmtId="0" fontId="3" fillId="0" borderId="12" xfId="0" applyFont="1" applyBorder="1" applyAlignment="1">
      <alignment wrapText="1"/>
    </xf>
    <xf numFmtId="164" fontId="3" fillId="0" borderId="12" xfId="0" applyNumberFormat="1" applyFont="1" applyBorder="1" applyAlignment="1">
      <alignment wrapText="1"/>
    </xf>
    <xf numFmtId="0" fontId="3" fillId="0" borderId="13" xfId="0" applyFont="1" applyBorder="1" applyAlignment="1">
      <alignment wrapText="1"/>
    </xf>
    <xf numFmtId="0" fontId="3" fillId="0" borderId="14" xfId="0" applyFont="1" applyBorder="1" applyAlignment="1">
      <alignment vertical="top" wrapText="1"/>
    </xf>
    <xf numFmtId="0" fontId="3" fillId="0" borderId="15" xfId="0" applyFont="1" applyBorder="1" applyAlignment="1">
      <alignment wrapText="1"/>
    </xf>
    <xf numFmtId="164" fontId="3" fillId="0" borderId="0" xfId="0" applyNumberFormat="1" applyFont="1" applyAlignment="1">
      <alignment wrapText="1"/>
    </xf>
    <xf numFmtId="0" fontId="8" fillId="0" borderId="0" xfId="0" applyFont="1" applyAlignment="1">
      <alignment wrapText="1"/>
    </xf>
    <xf numFmtId="0" fontId="3" fillId="0" borderId="0" xfId="0" applyFont="1" applyAlignment="1">
      <alignment horizontal="right" wrapText="1"/>
    </xf>
    <xf numFmtId="0" fontId="7" fillId="0" borderId="0" xfId="0" applyFont="1" applyAlignment="1">
      <alignment vertical="top"/>
    </xf>
    <xf numFmtId="0" fontId="7" fillId="0" borderId="0" xfId="0" applyFont="1"/>
    <xf numFmtId="164" fontId="13" fillId="0" borderId="4" xfId="0" applyNumberFormat="1" applyFont="1" applyBorder="1" applyAlignment="1">
      <alignment horizontal="right" vertical="top" wrapText="1"/>
    </xf>
    <xf numFmtId="0" fontId="1" fillId="0" borderId="7" xfId="0" applyFont="1" applyBorder="1"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164" fontId="1" fillId="0" borderId="4" xfId="0" applyNumberFormat="1" applyFont="1" applyBorder="1" applyAlignment="1">
      <alignment horizontal="left" vertical="top" wrapText="1"/>
    </xf>
    <xf numFmtId="164" fontId="1" fillId="0" borderId="0" xfId="0" applyNumberFormat="1" applyFont="1" applyAlignment="1">
      <alignment horizontal="left" vertical="top" wrapText="1"/>
    </xf>
    <xf numFmtId="0" fontId="5" fillId="0" borderId="6" xfId="0" applyFont="1" applyBorder="1" applyAlignment="1">
      <alignment vertical="top" wrapText="1"/>
    </xf>
    <xf numFmtId="0" fontId="1" fillId="0" borderId="3" xfId="0" applyFont="1" applyBorder="1" applyAlignment="1">
      <alignment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horizontal="center" vertical="top" wrapText="1"/>
    </xf>
    <xf numFmtId="164" fontId="1" fillId="0" borderId="4" xfId="0" applyNumberFormat="1" applyFont="1" applyBorder="1" applyAlignment="1">
      <alignment horizontal="right" vertical="top" wrapText="1"/>
    </xf>
    <xf numFmtId="0" fontId="1" fillId="0" borderId="3" xfId="0" applyFont="1" applyBorder="1" applyAlignment="1">
      <alignment horizontal="left" vertical="top" wrapText="1"/>
    </xf>
    <xf numFmtId="164" fontId="1" fillId="0" borderId="4" xfId="0" applyNumberFormat="1" applyFont="1" applyBorder="1" applyAlignment="1">
      <alignment horizontal="center" vertical="top" wrapText="1"/>
    </xf>
    <xf numFmtId="0" fontId="5" fillId="0" borderId="6" xfId="0" applyFont="1" applyBorder="1" applyAlignment="1">
      <alignment horizontal="left" vertical="top" wrapText="1"/>
    </xf>
    <xf numFmtId="164" fontId="5" fillId="0" borderId="4" xfId="0" applyNumberFormat="1" applyFont="1" applyBorder="1" applyAlignment="1">
      <alignment horizontal="right" vertical="top" wrapText="1"/>
    </xf>
    <xf numFmtId="164" fontId="1" fillId="0" borderId="4" xfId="0" applyNumberFormat="1" applyFont="1" applyBorder="1" applyAlignment="1">
      <alignment vertical="top" wrapText="1"/>
    </xf>
    <xf numFmtId="0" fontId="5" fillId="0" borderId="4" xfId="0" applyFont="1" applyBorder="1" applyAlignment="1">
      <alignment horizontal="center" vertical="top" wrapText="1"/>
    </xf>
    <xf numFmtId="164" fontId="14" fillId="0" borderId="4" xfId="0" applyNumberFormat="1" applyFont="1" applyBorder="1" applyAlignment="1">
      <alignment horizontal="right" vertical="top" wrapText="1"/>
    </xf>
    <xf numFmtId="0" fontId="1" fillId="0" borderId="4" xfId="0" applyFont="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center" vertical="top" wrapText="1"/>
    </xf>
    <xf numFmtId="164" fontId="1" fillId="0" borderId="9" xfId="0" applyNumberFormat="1" applyFont="1" applyBorder="1" applyAlignment="1">
      <alignment horizontal="right" vertical="top" wrapText="1"/>
    </xf>
    <xf numFmtId="0" fontId="4" fillId="0" borderId="0" xfId="0" applyFont="1" applyAlignment="1">
      <alignment vertical="top" wrapText="1"/>
    </xf>
    <xf numFmtId="0" fontId="4" fillId="0" borderId="4" xfId="0" applyFont="1" applyBorder="1" applyAlignment="1">
      <alignment vertical="top" wrapText="1"/>
    </xf>
    <xf numFmtId="0" fontId="9" fillId="0" borderId="4" xfId="0" applyFont="1" applyBorder="1" applyAlignment="1">
      <alignment vertical="top" wrapText="1"/>
    </xf>
    <xf numFmtId="0" fontId="4" fillId="7" borderId="4" xfId="0" applyFont="1" applyFill="1" applyBorder="1" applyAlignment="1">
      <alignment vertical="top" wrapText="1"/>
    </xf>
    <xf numFmtId="0" fontId="8" fillId="0" borderId="12" xfId="0" applyFont="1" applyBorder="1" applyAlignment="1">
      <alignment wrapText="1"/>
    </xf>
    <xf numFmtId="0" fontId="17" fillId="0" borderId="0" xfId="0" applyFont="1"/>
    <xf numFmtId="0" fontId="4" fillId="0" borderId="4" xfId="0" applyFont="1" applyBorder="1" applyAlignment="1">
      <alignment horizontal="left" vertical="top" wrapText="1"/>
    </xf>
    <xf numFmtId="0" fontId="1" fillId="0" borderId="6" xfId="0" applyFont="1" applyBorder="1" applyAlignment="1">
      <alignment vertical="top" wrapText="1"/>
    </xf>
    <xf numFmtId="164" fontId="1" fillId="10" borderId="0" xfId="0" applyNumberFormat="1" applyFont="1" applyFill="1" applyAlignment="1">
      <alignment horizontal="right" vertical="top" wrapText="1"/>
    </xf>
    <xf numFmtId="164" fontId="1" fillId="10" borderId="4" xfId="0" applyNumberFormat="1" applyFont="1" applyFill="1" applyBorder="1" applyAlignment="1">
      <alignment horizontal="right" vertical="top" wrapText="1"/>
    </xf>
    <xf numFmtId="164" fontId="1" fillId="10" borderId="4" xfId="0" applyNumberFormat="1" applyFont="1" applyFill="1" applyBorder="1" applyAlignment="1">
      <alignment horizontal="center" vertical="top" wrapText="1"/>
    </xf>
    <xf numFmtId="164" fontId="1" fillId="10" borderId="4" xfId="0" applyNumberFormat="1" applyFont="1" applyFill="1" applyBorder="1" applyAlignment="1">
      <alignment horizontal="left" vertical="top" wrapText="1"/>
    </xf>
    <xf numFmtId="164" fontId="5" fillId="10" borderId="4" xfId="0" applyNumberFormat="1" applyFont="1" applyFill="1" applyBorder="1" applyAlignment="1">
      <alignment horizontal="right" vertical="top" wrapText="1"/>
    </xf>
    <xf numFmtId="164" fontId="1" fillId="10" borderId="4" xfId="0" applyNumberFormat="1" applyFont="1" applyFill="1" applyBorder="1" applyAlignment="1">
      <alignment vertical="top" wrapText="1"/>
    </xf>
    <xf numFmtId="0" fontId="1" fillId="10" borderId="4" xfId="0" applyFont="1" applyFill="1" applyBorder="1" applyAlignment="1">
      <alignment horizontal="center" vertical="top" wrapText="1"/>
    </xf>
    <xf numFmtId="164" fontId="6" fillId="10" borderId="4" xfId="0" applyNumberFormat="1" applyFont="1" applyFill="1" applyBorder="1" applyAlignment="1">
      <alignment horizontal="right" vertical="top" wrapText="1"/>
    </xf>
    <xf numFmtId="164" fontId="1" fillId="10" borderId="9" xfId="0" applyNumberFormat="1" applyFont="1" applyFill="1" applyBorder="1" applyAlignment="1">
      <alignment horizontal="right" vertical="top" wrapText="1"/>
    </xf>
    <xf numFmtId="164" fontId="3" fillId="10" borderId="12" xfId="0" applyNumberFormat="1" applyFont="1" applyFill="1" applyBorder="1" applyAlignment="1">
      <alignment wrapText="1"/>
    </xf>
    <xf numFmtId="164" fontId="3" fillId="10" borderId="0" xfId="0" applyNumberFormat="1" applyFont="1" applyFill="1" applyAlignment="1">
      <alignment wrapText="1"/>
    </xf>
    <xf numFmtId="0" fontId="0" fillId="10" borderId="0" xfId="0" applyFill="1"/>
    <xf numFmtId="164" fontId="1" fillId="10" borderId="1" xfId="0" applyNumberFormat="1" applyFont="1" applyFill="1" applyBorder="1" applyAlignment="1">
      <alignment horizontal="right" vertical="top" wrapText="1"/>
    </xf>
    <xf numFmtId="164" fontId="1" fillId="10" borderId="9" xfId="0" applyNumberFormat="1" applyFont="1" applyFill="1" applyBorder="1" applyAlignment="1">
      <alignment horizontal="center" vertical="top" wrapText="1"/>
    </xf>
    <xf numFmtId="0" fontId="7" fillId="10" borderId="1" xfId="0" applyFont="1" applyFill="1" applyBorder="1"/>
    <xf numFmtId="0" fontId="5" fillId="10" borderId="4" xfId="0" applyFont="1" applyFill="1" applyBorder="1" applyAlignment="1">
      <alignment horizontal="center" vertical="top" wrapText="1"/>
    </xf>
    <xf numFmtId="164" fontId="1" fillId="9" borderId="4" xfId="0" applyNumberFormat="1" applyFont="1" applyFill="1" applyBorder="1" applyAlignment="1">
      <alignment horizontal="right" vertical="top" wrapText="1"/>
    </xf>
    <xf numFmtId="0" fontId="1" fillId="9" borderId="4" xfId="0" applyFont="1" applyFill="1" applyBorder="1" applyAlignment="1">
      <alignment vertical="top" wrapText="1"/>
    </xf>
    <xf numFmtId="0" fontId="5" fillId="9" borderId="4" xfId="0" applyFont="1" applyFill="1" applyBorder="1" applyAlignment="1">
      <alignment vertical="top" wrapText="1"/>
    </xf>
    <xf numFmtId="0" fontId="4" fillId="0" borderId="9" xfId="0" applyFont="1" applyBorder="1" applyAlignment="1">
      <alignment vertical="top" wrapText="1"/>
    </xf>
    <xf numFmtId="0" fontId="4" fillId="0" borderId="1" xfId="0" applyFont="1" applyBorder="1" applyAlignment="1">
      <alignment vertical="top" wrapText="1"/>
    </xf>
    <xf numFmtId="164" fontId="1" fillId="7" borderId="9" xfId="0" applyNumberFormat="1" applyFont="1" applyFill="1" applyBorder="1" applyAlignment="1">
      <alignment horizontal="right" vertical="top" wrapText="1"/>
    </xf>
    <xf numFmtId="0" fontId="15" fillId="0" borderId="1" xfId="0" applyFont="1" applyBorder="1" applyAlignment="1">
      <alignment vertical="top"/>
    </xf>
    <xf numFmtId="164" fontId="1" fillId="0" borderId="5" xfId="0" applyNumberFormat="1" applyFont="1" applyBorder="1" applyAlignment="1">
      <alignment horizontal="right" vertical="top" wrapText="1"/>
    </xf>
    <xf numFmtId="164" fontId="1" fillId="10" borderId="3" xfId="0" applyNumberFormat="1" applyFont="1" applyFill="1" applyBorder="1" applyAlignment="1">
      <alignment horizontal="right" vertical="top" wrapText="1"/>
    </xf>
    <xf numFmtId="164" fontId="1" fillId="0" borderId="10" xfId="0" applyNumberFormat="1" applyFont="1" applyBorder="1" applyAlignment="1">
      <alignment horizontal="left" vertical="top" wrapText="1"/>
    </xf>
    <xf numFmtId="0" fontId="1" fillId="0" borderId="1" xfId="0" applyFont="1" applyBorder="1" applyAlignment="1">
      <alignment vertical="top" wrapText="1"/>
    </xf>
    <xf numFmtId="0" fontId="7" fillId="0" borderId="1" xfId="0" applyFont="1" applyBorder="1" applyAlignment="1">
      <alignment vertical="top" wrapText="1"/>
    </xf>
    <xf numFmtId="0" fontId="3" fillId="0" borderId="16" xfId="0" applyFon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1" fillId="0" borderId="5" xfId="0" applyFont="1" applyBorder="1" applyAlignment="1">
      <alignment vertical="top" wrapText="1"/>
    </xf>
    <xf numFmtId="0" fontId="4" fillId="7" borderId="0" xfId="0" applyFont="1" applyFill="1" applyAlignment="1">
      <alignment vertical="top" wrapText="1"/>
    </xf>
    <xf numFmtId="164" fontId="1" fillId="0" borderId="17" xfId="0" applyNumberFormat="1" applyFont="1" applyBorder="1" applyAlignment="1">
      <alignment horizontal="right" vertical="top" wrapText="1"/>
    </xf>
    <xf numFmtId="0" fontId="3" fillId="0" borderId="5" xfId="0" applyFont="1" applyBorder="1" applyAlignment="1">
      <alignment wrapText="1"/>
    </xf>
    <xf numFmtId="0" fontId="3" fillId="0" borderId="5" xfId="0" applyFont="1" applyBorder="1" applyAlignment="1">
      <alignment vertical="top" wrapText="1"/>
    </xf>
    <xf numFmtId="0" fontId="3" fillId="7" borderId="5" xfId="0" applyFont="1" applyFill="1" applyBorder="1" applyAlignment="1">
      <alignment wrapText="1"/>
    </xf>
    <xf numFmtId="0" fontId="3" fillId="0" borderId="19" xfId="0" applyFont="1" applyBorder="1" applyAlignment="1">
      <alignment wrapText="1"/>
    </xf>
    <xf numFmtId="0" fontId="3" fillId="0" borderId="18" xfId="0" applyFont="1" applyBorder="1" applyAlignment="1">
      <alignment vertical="top" wrapText="1"/>
    </xf>
    <xf numFmtId="164" fontId="6" fillId="0" borderId="4" xfId="0" applyNumberFormat="1" applyFont="1" applyBorder="1" applyAlignment="1">
      <alignment horizontal="left" vertical="top" wrapText="1"/>
    </xf>
    <xf numFmtId="165" fontId="5" fillId="0" borderId="6" xfId="0" applyNumberFormat="1" applyFont="1" applyBorder="1" applyAlignment="1">
      <alignment horizontal="left" vertical="top" wrapText="1"/>
    </xf>
    <xf numFmtId="0" fontId="1" fillId="0" borderId="18" xfId="0" applyFont="1" applyBorder="1" applyAlignment="1">
      <alignment vertical="top" wrapText="1"/>
    </xf>
    <xf numFmtId="0" fontId="5" fillId="0" borderId="0" xfId="0" applyFont="1" applyAlignment="1">
      <alignment vertical="top" wrapText="1"/>
    </xf>
    <xf numFmtId="0" fontId="3" fillId="0" borderId="10" xfId="0" applyFont="1" applyBorder="1" applyAlignment="1">
      <alignment vertical="top" wrapText="1"/>
    </xf>
    <xf numFmtId="0" fontId="22" fillId="0" borderId="4" xfId="0" applyFont="1" applyBorder="1" applyAlignment="1">
      <alignment vertical="top" wrapText="1"/>
    </xf>
    <xf numFmtId="0" fontId="22" fillId="0" borderId="1" xfId="0" applyFont="1" applyBorder="1" applyAlignment="1">
      <alignment vertical="top" wrapText="1"/>
    </xf>
    <xf numFmtId="0" fontId="23" fillId="0" borderId="4" xfId="0" applyFont="1" applyBorder="1" applyAlignment="1">
      <alignment vertical="top" wrapText="1"/>
    </xf>
    <xf numFmtId="0" fontId="22" fillId="0" borderId="9" xfId="0" applyFont="1" applyBorder="1" applyAlignment="1">
      <alignment vertical="top" wrapText="1"/>
    </xf>
    <xf numFmtId="0" fontId="22" fillId="7" borderId="4" xfId="0" applyFont="1" applyFill="1" applyBorder="1" applyAlignment="1">
      <alignment vertical="top" wrapText="1"/>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vertical="center"/>
    </xf>
    <xf numFmtId="164" fontId="24" fillId="0" borderId="6" xfId="0" applyNumberFormat="1" applyFont="1" applyBorder="1" applyAlignment="1">
      <alignment horizontal="left" vertical="top" wrapText="1"/>
    </xf>
    <xf numFmtId="0" fontId="5" fillId="11" borderId="4" xfId="0" applyFont="1" applyFill="1" applyBorder="1" applyAlignment="1">
      <alignment vertical="top" wrapText="1"/>
    </xf>
    <xf numFmtId="0" fontId="4"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9" xfId="0" applyFont="1" applyBorder="1" applyAlignment="1">
      <alignment horizontal="center" vertical="center" wrapText="1"/>
    </xf>
    <xf numFmtId="1" fontId="4" fillId="0" borderId="3" xfId="0" applyNumberFormat="1" applyFont="1" applyBorder="1" applyAlignment="1">
      <alignment horizontal="center" vertical="center" wrapText="1"/>
    </xf>
    <xf numFmtId="1" fontId="4" fillId="10" borderId="3"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vertical="center" wrapText="1"/>
    </xf>
    <xf numFmtId="164" fontId="1" fillId="12" borderId="4" xfId="0" applyNumberFormat="1" applyFont="1" applyFill="1" applyBorder="1" applyAlignment="1">
      <alignment horizontal="right" vertical="top" wrapText="1"/>
    </xf>
    <xf numFmtId="0" fontId="12" fillId="0" borderId="6" xfId="0" applyFont="1" applyBorder="1" applyAlignment="1">
      <alignment vertical="top" wrapText="1"/>
    </xf>
    <xf numFmtId="0" fontId="1" fillId="0" borderId="7" xfId="0" applyFont="1" applyFill="1" applyBorder="1" applyAlignment="1">
      <alignment horizontal="center" vertical="top" wrapText="1"/>
    </xf>
    <xf numFmtId="0" fontId="1" fillId="0" borderId="20" xfId="0" applyFont="1" applyBorder="1" applyAlignment="1">
      <alignment horizontal="center" vertical="top" wrapText="1"/>
    </xf>
    <xf numFmtId="0" fontId="1" fillId="2" borderId="21" xfId="0" applyFont="1" applyFill="1" applyBorder="1" applyAlignment="1">
      <alignment vertical="top" wrapText="1"/>
    </xf>
    <xf numFmtId="0" fontId="5" fillId="4" borderId="21" xfId="0" applyFont="1" applyFill="1" applyBorder="1" applyAlignment="1">
      <alignment vertical="top" wrapText="1"/>
    </xf>
    <xf numFmtId="164" fontId="8" fillId="13" borderId="12" xfId="0" applyNumberFormat="1" applyFont="1" applyFill="1" applyBorder="1" applyAlignment="1">
      <alignment vertical="center" wrapText="1"/>
    </xf>
    <xf numFmtId="1" fontId="4" fillId="13" borderId="9"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1" fillId="0" borderId="2" xfId="0" applyFont="1" applyBorder="1" applyAlignment="1">
      <alignment horizontal="center" wrapText="1"/>
    </xf>
    <xf numFmtId="0" fontId="2" fillId="0" borderId="2" xfId="0" applyFont="1" applyBorder="1" applyAlignment="1"/>
    <xf numFmtId="0" fontId="2"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e.be/professionnel/detailarticlepro/news/guide-de-consultation-prenatale-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I1000"/>
  <sheetViews>
    <sheetView tabSelected="1" zoomScale="85" zoomScaleNormal="85" workbookViewId="0">
      <pane xSplit="4" ySplit="2" topLeftCell="E47" activePane="bottomRight" state="frozen"/>
      <selection pane="topRight" activeCell="E1" sqref="E1"/>
      <selection pane="bottomLeft" activeCell="A3" sqref="A3"/>
      <selection pane="bottomRight" activeCell="W69" sqref="W69"/>
    </sheetView>
  </sheetViews>
  <sheetFormatPr baseColWidth="10" defaultColWidth="12.6640625" defaultRowHeight="15" customHeight="1" x14ac:dyDescent="0.25"/>
  <cols>
    <col min="1" max="1" width="6.33203125" customWidth="1"/>
    <col min="2" max="2" width="20.88671875" hidden="1" customWidth="1"/>
    <col min="3" max="3" width="18.33203125" hidden="1" customWidth="1"/>
    <col min="4" max="4" width="35" customWidth="1"/>
    <col min="5" max="5" width="32.6640625" customWidth="1"/>
    <col min="6" max="6" width="13.6640625" hidden="1" customWidth="1"/>
    <col min="7" max="7" width="27.6640625" customWidth="1"/>
    <col min="8" max="9" width="5.33203125" customWidth="1"/>
    <col min="10" max="10" width="5.6640625" customWidth="1"/>
    <col min="11" max="11" width="18" customWidth="1"/>
    <col min="12" max="12" width="18" style="82" customWidth="1"/>
    <col min="13" max="14" width="18" customWidth="1"/>
    <col min="15" max="15" width="18" style="82" customWidth="1"/>
    <col min="16" max="17" width="18" customWidth="1"/>
    <col min="18" max="18" width="18" style="82" customWidth="1"/>
    <col min="19" max="20" width="18" customWidth="1"/>
    <col min="21" max="21" width="18" style="82" customWidth="1"/>
    <col min="22" max="22" width="14.6640625" customWidth="1"/>
    <col min="23" max="23" width="18.6640625" customWidth="1"/>
    <col min="24" max="24" width="18" style="82" customWidth="1"/>
    <col min="25" max="25" width="18" customWidth="1"/>
    <col min="26" max="28" width="14.6640625" customWidth="1"/>
    <col min="29" max="29" width="20.88671875" customWidth="1"/>
    <col min="30" max="30" width="29" customWidth="1"/>
    <col min="31" max="31" width="58.109375" style="68" customWidth="1"/>
    <col min="32" max="32" width="30.6640625" customWidth="1"/>
    <col min="33" max="33" width="30.44140625" customWidth="1"/>
    <col min="34" max="34" width="26" customWidth="1"/>
    <col min="35" max="35" width="23.33203125" style="101" customWidth="1"/>
  </cols>
  <sheetData>
    <row r="1" spans="1:35" ht="15.75" customHeight="1" x14ac:dyDescent="0.3">
      <c r="A1" s="1"/>
      <c r="B1" s="2"/>
      <c r="C1" s="2"/>
      <c r="D1" s="2"/>
      <c r="E1" s="3"/>
      <c r="F1" s="47"/>
      <c r="G1" s="47"/>
      <c r="H1" s="141" t="s">
        <v>0</v>
      </c>
      <c r="I1" s="142"/>
      <c r="J1" s="143"/>
      <c r="K1" s="4"/>
      <c r="L1" s="71"/>
      <c r="M1" s="4"/>
      <c r="N1" s="4"/>
      <c r="O1" s="71"/>
      <c r="P1" s="4"/>
      <c r="Q1" s="4"/>
      <c r="R1" s="71"/>
      <c r="S1" s="4"/>
      <c r="T1" s="4"/>
      <c r="U1" s="71"/>
      <c r="V1" s="4"/>
      <c r="W1" s="4"/>
      <c r="X1" s="71"/>
      <c r="Y1" s="4"/>
      <c r="Z1" s="104"/>
      <c r="AA1" s="104"/>
      <c r="AB1" s="104"/>
      <c r="AC1" s="47"/>
      <c r="AD1" s="5"/>
      <c r="AE1" s="63"/>
      <c r="AF1" s="5"/>
      <c r="AG1" s="6"/>
      <c r="AH1" s="7"/>
      <c r="AI1" s="6"/>
    </row>
    <row r="2" spans="1:35" s="122" customFormat="1" ht="61.95" customHeight="1" x14ac:dyDescent="0.25">
      <c r="A2" s="8" t="s">
        <v>1</v>
      </c>
      <c r="B2" s="121" t="s">
        <v>2</v>
      </c>
      <c r="C2" s="121" t="s">
        <v>3</v>
      </c>
      <c r="D2" s="120" t="s">
        <v>4</v>
      </c>
      <c r="E2" s="125" t="s">
        <v>5</v>
      </c>
      <c r="F2" s="126" t="s">
        <v>6</v>
      </c>
      <c r="G2" s="125" t="s">
        <v>7</v>
      </c>
      <c r="H2" s="127" t="s">
        <v>8</v>
      </c>
      <c r="I2" s="127" t="s">
        <v>9</v>
      </c>
      <c r="J2" s="127" t="s">
        <v>10</v>
      </c>
      <c r="K2" s="128" t="s">
        <v>11</v>
      </c>
      <c r="L2" s="129" t="s">
        <v>12</v>
      </c>
      <c r="M2" s="128" t="s">
        <v>13</v>
      </c>
      <c r="N2" s="128" t="s">
        <v>14</v>
      </c>
      <c r="O2" s="129" t="s">
        <v>15</v>
      </c>
      <c r="P2" s="128" t="s">
        <v>16</v>
      </c>
      <c r="Q2" s="128" t="s">
        <v>17</v>
      </c>
      <c r="R2" s="129" t="s">
        <v>18</v>
      </c>
      <c r="S2" s="128" t="s">
        <v>19</v>
      </c>
      <c r="T2" s="128" t="s">
        <v>20</v>
      </c>
      <c r="U2" s="129" t="s">
        <v>21</v>
      </c>
      <c r="V2" s="128" t="s">
        <v>22</v>
      </c>
      <c r="W2" s="128" t="s">
        <v>23</v>
      </c>
      <c r="X2" s="129" t="s">
        <v>24</v>
      </c>
      <c r="Y2" s="128" t="s">
        <v>25</v>
      </c>
      <c r="Z2" s="139" t="s">
        <v>26</v>
      </c>
      <c r="AA2" s="139" t="s">
        <v>27</v>
      </c>
      <c r="AB2" s="139" t="s">
        <v>28</v>
      </c>
      <c r="AC2" s="127" t="s">
        <v>29</v>
      </c>
      <c r="AD2" s="121" t="s">
        <v>30</v>
      </c>
      <c r="AE2" s="121" t="s">
        <v>31</v>
      </c>
      <c r="AF2" s="130" t="s">
        <v>32</v>
      </c>
      <c r="AG2" s="8" t="s">
        <v>33</v>
      </c>
      <c r="AH2" s="8" t="s">
        <v>34</v>
      </c>
      <c r="AI2" s="131" t="s">
        <v>35</v>
      </c>
    </row>
    <row r="3" spans="1:35" ht="409.6" x14ac:dyDescent="0.25">
      <c r="A3" s="41">
        <v>1</v>
      </c>
      <c r="B3" s="48" t="s">
        <v>36</v>
      </c>
      <c r="C3" s="42" t="s">
        <v>37</v>
      </c>
      <c r="D3" s="9" t="s">
        <v>38</v>
      </c>
      <c r="E3" s="48" t="s">
        <v>39</v>
      </c>
      <c r="F3" s="10" t="s">
        <v>40</v>
      </c>
      <c r="G3" s="49" t="s">
        <v>41</v>
      </c>
      <c r="H3" s="11" t="s">
        <v>42</v>
      </c>
      <c r="I3" s="50" t="s">
        <v>42</v>
      </c>
      <c r="J3" s="50" t="s">
        <v>42</v>
      </c>
      <c r="K3" s="51"/>
      <c r="L3" s="72"/>
      <c r="M3" s="51"/>
      <c r="N3" s="51"/>
      <c r="O3" s="72"/>
      <c r="P3" s="51"/>
      <c r="Q3" s="51"/>
      <c r="R3" s="72"/>
      <c r="S3" s="51"/>
      <c r="T3" s="51"/>
      <c r="U3" s="72"/>
      <c r="V3" s="51"/>
      <c r="W3" s="51"/>
      <c r="X3" s="72"/>
      <c r="Y3" s="51">
        <v>30000</v>
      </c>
      <c r="Z3" s="132">
        <f>K3+N3+Q3+T3+W3</f>
        <v>0</v>
      </c>
      <c r="AA3" s="132">
        <f>L3+O3+R3+U3+X3</f>
        <v>0</v>
      </c>
      <c r="AB3" s="132">
        <f>M3+P3+S3+V3+Y3</f>
        <v>30000</v>
      </c>
      <c r="AC3" s="52" t="s">
        <v>43</v>
      </c>
      <c r="AD3" s="14" t="s">
        <v>44</v>
      </c>
      <c r="AE3" s="69" t="s">
        <v>45</v>
      </c>
      <c r="AF3" s="49" t="s">
        <v>519</v>
      </c>
      <c r="AG3" s="97" t="s">
        <v>46</v>
      </c>
      <c r="AH3" s="105"/>
      <c r="AI3" s="109" t="s">
        <v>47</v>
      </c>
    </row>
    <row r="4" spans="1:35" ht="216" hidden="1" x14ac:dyDescent="0.25">
      <c r="A4" s="41">
        <v>2</v>
      </c>
      <c r="B4" s="48" t="s">
        <v>48</v>
      </c>
      <c r="C4" s="42" t="s">
        <v>49</v>
      </c>
      <c r="D4" s="9" t="s">
        <v>50</v>
      </c>
      <c r="E4" s="48" t="s">
        <v>51</v>
      </c>
      <c r="F4" s="10">
        <v>2022</v>
      </c>
      <c r="G4" s="48" t="s">
        <v>52</v>
      </c>
      <c r="H4" s="43"/>
      <c r="I4" s="43" t="s">
        <v>42</v>
      </c>
      <c r="J4" s="43"/>
      <c r="K4" s="53"/>
      <c r="L4" s="73"/>
      <c r="M4" s="53"/>
      <c r="N4" s="53"/>
      <c r="O4" s="73"/>
      <c r="P4" s="53"/>
      <c r="Q4" s="53"/>
      <c r="R4" s="73"/>
      <c r="S4" s="53"/>
      <c r="T4" s="53"/>
      <c r="U4" s="73"/>
      <c r="V4" s="53"/>
      <c r="W4" s="53"/>
      <c r="X4" s="73"/>
      <c r="Y4" s="53"/>
      <c r="Z4" s="132">
        <f t="shared" ref="Z4:Z67" si="0">K4+N4+Q4+T4+W4</f>
        <v>0</v>
      </c>
      <c r="AA4" s="132">
        <f t="shared" ref="AA4:AA67" si="1">L4+O4+R4+U4+X4</f>
        <v>0</v>
      </c>
      <c r="AB4" s="132">
        <f t="shared" ref="AB4:AB67" si="2">M4+P4+S4+V4+Y4</f>
        <v>0</v>
      </c>
      <c r="AC4" s="48" t="s">
        <v>53</v>
      </c>
      <c r="AD4" s="14" t="s">
        <v>44</v>
      </c>
      <c r="AE4" s="69" t="s">
        <v>54</v>
      </c>
      <c r="AF4" s="54" t="s">
        <v>520</v>
      </c>
      <c r="AG4" s="98" t="s">
        <v>55</v>
      </c>
      <c r="AH4" s="105"/>
      <c r="AI4" s="109" t="s">
        <v>56</v>
      </c>
    </row>
    <row r="5" spans="1:35" ht="316.8" x14ac:dyDescent="0.25">
      <c r="A5" s="41">
        <v>3</v>
      </c>
      <c r="B5" s="42" t="s">
        <v>36</v>
      </c>
      <c r="C5" s="42" t="s">
        <v>57</v>
      </c>
      <c r="D5" s="13" t="s">
        <v>58</v>
      </c>
      <c r="E5" s="42" t="s">
        <v>59</v>
      </c>
      <c r="F5" s="10">
        <v>2021</v>
      </c>
      <c r="G5" s="42" t="s">
        <v>60</v>
      </c>
      <c r="H5" s="43" t="s">
        <v>42</v>
      </c>
      <c r="I5" s="43" t="s">
        <v>42</v>
      </c>
      <c r="J5" s="43" t="s">
        <v>42</v>
      </c>
      <c r="K5" s="53"/>
      <c r="L5" s="73"/>
      <c r="M5" s="53"/>
      <c r="N5" s="53"/>
      <c r="O5" s="73"/>
      <c r="P5" s="53"/>
      <c r="Q5" s="53"/>
      <c r="R5" s="73"/>
      <c r="S5" s="53"/>
      <c r="T5" s="53"/>
      <c r="U5" s="73"/>
      <c r="V5" s="53"/>
      <c r="W5" s="53"/>
      <c r="X5" s="73"/>
      <c r="Y5" s="53"/>
      <c r="Z5" s="132">
        <f t="shared" si="0"/>
        <v>0</v>
      </c>
      <c r="AA5" s="132">
        <f t="shared" si="1"/>
        <v>0</v>
      </c>
      <c r="AB5" s="132">
        <f t="shared" si="2"/>
        <v>0</v>
      </c>
      <c r="AC5" s="42" t="s">
        <v>61</v>
      </c>
      <c r="AD5" s="16" t="s">
        <v>62</v>
      </c>
      <c r="AE5" s="64" t="s">
        <v>63</v>
      </c>
      <c r="AF5" s="46" t="s">
        <v>521</v>
      </c>
      <c r="AG5" s="12" t="s">
        <v>64</v>
      </c>
      <c r="AH5" s="105"/>
      <c r="AI5" s="109"/>
    </row>
    <row r="6" spans="1:35" ht="409.6" x14ac:dyDescent="0.25">
      <c r="A6" s="41">
        <v>4</v>
      </c>
      <c r="B6" s="42" t="s">
        <v>36</v>
      </c>
      <c r="C6" s="42" t="s">
        <v>57</v>
      </c>
      <c r="D6" s="13" t="s">
        <v>65</v>
      </c>
      <c r="E6" s="42" t="s">
        <v>66</v>
      </c>
      <c r="F6" s="15" t="s">
        <v>67</v>
      </c>
      <c r="G6" s="42" t="s">
        <v>68</v>
      </c>
      <c r="H6" s="43" t="s">
        <v>42</v>
      </c>
      <c r="I6" s="43" t="s">
        <v>42</v>
      </c>
      <c r="J6" s="43"/>
      <c r="K6" s="44">
        <v>76995.08</v>
      </c>
      <c r="L6" s="74">
        <f>78275+150000</f>
        <v>228275</v>
      </c>
      <c r="M6" s="110"/>
      <c r="N6" s="44">
        <v>37500</v>
      </c>
      <c r="O6" s="74"/>
      <c r="P6" s="44"/>
      <c r="Q6" s="44">
        <v>37500</v>
      </c>
      <c r="R6" s="74"/>
      <c r="S6" s="44"/>
      <c r="T6" s="44">
        <v>37500</v>
      </c>
      <c r="U6" s="74"/>
      <c r="V6" s="44"/>
      <c r="W6" s="44">
        <v>37500</v>
      </c>
      <c r="X6" s="74"/>
      <c r="Y6" s="44"/>
      <c r="Z6" s="132">
        <f t="shared" si="0"/>
        <v>226995.08000000002</v>
      </c>
      <c r="AA6" s="132">
        <f t="shared" si="1"/>
        <v>228275</v>
      </c>
      <c r="AB6" s="132">
        <f t="shared" si="2"/>
        <v>0</v>
      </c>
      <c r="AC6" s="42" t="s">
        <v>69</v>
      </c>
      <c r="AD6" s="16" t="s">
        <v>62</v>
      </c>
      <c r="AE6" s="64" t="s">
        <v>70</v>
      </c>
      <c r="AF6" s="70" t="s">
        <v>71</v>
      </c>
      <c r="AG6" s="12" t="s">
        <v>72</v>
      </c>
      <c r="AH6" s="105"/>
      <c r="AI6" s="109" t="s">
        <v>73</v>
      </c>
    </row>
    <row r="7" spans="1:35" ht="277.2" x14ac:dyDescent="0.25">
      <c r="A7" s="41">
        <v>5</v>
      </c>
      <c r="B7" s="42" t="s">
        <v>36</v>
      </c>
      <c r="C7" s="42" t="s">
        <v>74</v>
      </c>
      <c r="D7" s="13" t="s">
        <v>75</v>
      </c>
      <c r="E7" s="42" t="s">
        <v>76</v>
      </c>
      <c r="F7" s="10">
        <v>2022</v>
      </c>
      <c r="G7" s="42" t="s">
        <v>77</v>
      </c>
      <c r="H7" s="43" t="s">
        <v>42</v>
      </c>
      <c r="I7" s="43"/>
      <c r="J7" s="43"/>
      <c r="K7" s="51"/>
      <c r="L7" s="72"/>
      <c r="M7" s="51"/>
      <c r="N7" s="51"/>
      <c r="O7" s="72"/>
      <c r="P7" s="51"/>
      <c r="Q7" s="51"/>
      <c r="R7" s="72"/>
      <c r="S7" s="51"/>
      <c r="T7" s="51"/>
      <c r="U7" s="72"/>
      <c r="V7" s="51"/>
      <c r="W7" s="51"/>
      <c r="X7" s="72"/>
      <c r="Y7" s="51"/>
      <c r="Z7" s="132">
        <f t="shared" si="0"/>
        <v>0</v>
      </c>
      <c r="AA7" s="132">
        <f t="shared" si="1"/>
        <v>0</v>
      </c>
      <c r="AB7" s="132">
        <f t="shared" si="2"/>
        <v>0</v>
      </c>
      <c r="AC7" s="42" t="s">
        <v>78</v>
      </c>
      <c r="AD7" s="14" t="s">
        <v>44</v>
      </c>
      <c r="AE7" s="115" t="s">
        <v>79</v>
      </c>
      <c r="AF7" s="70" t="s">
        <v>80</v>
      </c>
      <c r="AG7" s="12" t="s">
        <v>81</v>
      </c>
      <c r="AH7" s="105" t="s">
        <v>82</v>
      </c>
      <c r="AI7" s="109" t="s">
        <v>83</v>
      </c>
    </row>
    <row r="8" spans="1:35" ht="331.2" hidden="1" x14ac:dyDescent="0.25">
      <c r="A8" s="41">
        <v>6</v>
      </c>
      <c r="B8" s="42" t="s">
        <v>48</v>
      </c>
      <c r="C8" s="42" t="s">
        <v>74</v>
      </c>
      <c r="D8" s="13" t="s">
        <v>84</v>
      </c>
      <c r="E8" s="42" t="s">
        <v>85</v>
      </c>
      <c r="F8" s="10" t="s">
        <v>67</v>
      </c>
      <c r="G8" s="42" t="s">
        <v>86</v>
      </c>
      <c r="H8" s="43"/>
      <c r="I8" s="43" t="s">
        <v>42</v>
      </c>
      <c r="J8" s="43"/>
      <c r="K8" s="53"/>
      <c r="L8" s="73"/>
      <c r="M8" s="53"/>
      <c r="N8" s="53"/>
      <c r="O8" s="73"/>
      <c r="P8" s="53"/>
      <c r="Q8" s="53"/>
      <c r="R8" s="73"/>
      <c r="S8" s="53"/>
      <c r="T8" s="53"/>
      <c r="U8" s="73"/>
      <c r="V8" s="53"/>
      <c r="W8" s="53"/>
      <c r="X8" s="73">
        <v>25000</v>
      </c>
      <c r="Y8" s="53"/>
      <c r="Z8" s="132">
        <f t="shared" si="0"/>
        <v>0</v>
      </c>
      <c r="AA8" s="132">
        <f t="shared" si="1"/>
        <v>25000</v>
      </c>
      <c r="AB8" s="132">
        <f t="shared" si="2"/>
        <v>0</v>
      </c>
      <c r="AC8" s="42" t="s">
        <v>87</v>
      </c>
      <c r="AD8" s="14" t="s">
        <v>44</v>
      </c>
      <c r="AE8" s="65" t="s">
        <v>88</v>
      </c>
      <c r="AF8" s="46" t="s">
        <v>89</v>
      </c>
      <c r="AG8" s="12"/>
      <c r="AH8" s="105"/>
      <c r="AI8" s="109" t="s">
        <v>90</v>
      </c>
    </row>
    <row r="9" spans="1:35" ht="409.6" hidden="1" x14ac:dyDescent="0.25">
      <c r="A9" s="41">
        <v>7</v>
      </c>
      <c r="B9" s="42" t="s">
        <v>48</v>
      </c>
      <c r="C9" s="42" t="s">
        <v>74</v>
      </c>
      <c r="D9" s="13" t="s">
        <v>91</v>
      </c>
      <c r="E9" s="42" t="s">
        <v>92</v>
      </c>
      <c r="F9" s="10" t="s">
        <v>67</v>
      </c>
      <c r="G9" s="42" t="s">
        <v>93</v>
      </c>
      <c r="H9" s="43"/>
      <c r="I9" s="43" t="s">
        <v>42</v>
      </c>
      <c r="J9" s="43"/>
      <c r="K9" s="55"/>
      <c r="L9" s="75"/>
      <c r="M9" s="55"/>
      <c r="N9" s="55"/>
      <c r="O9" s="75">
        <v>35000</v>
      </c>
      <c r="P9" s="55"/>
      <c r="Q9" s="55"/>
      <c r="R9" s="75">
        <v>238079.06</v>
      </c>
      <c r="S9" s="55"/>
      <c r="T9" s="55"/>
      <c r="U9" s="75"/>
      <c r="V9" s="55"/>
      <c r="W9" s="55"/>
      <c r="X9" s="75"/>
      <c r="Y9" s="55"/>
      <c r="Z9" s="132">
        <f t="shared" si="0"/>
        <v>0</v>
      </c>
      <c r="AA9" s="132">
        <f t="shared" si="1"/>
        <v>273079.06</v>
      </c>
      <c r="AB9" s="132">
        <f t="shared" si="2"/>
        <v>0</v>
      </c>
      <c r="AC9" s="42" t="s">
        <v>94</v>
      </c>
      <c r="AD9" s="16" t="s">
        <v>62</v>
      </c>
      <c r="AE9" s="115" t="s">
        <v>95</v>
      </c>
      <c r="AF9" s="46"/>
      <c r="AG9" s="12" t="s">
        <v>96</v>
      </c>
      <c r="AH9" s="105"/>
      <c r="AI9" s="109" t="s">
        <v>97</v>
      </c>
    </row>
    <row r="10" spans="1:35" ht="273.60000000000002" hidden="1" x14ac:dyDescent="0.25">
      <c r="A10" s="41">
        <v>8</v>
      </c>
      <c r="B10" s="42" t="s">
        <v>48</v>
      </c>
      <c r="C10" s="42" t="s">
        <v>98</v>
      </c>
      <c r="D10" s="13" t="s">
        <v>99</v>
      </c>
      <c r="E10" s="42" t="s">
        <v>100</v>
      </c>
      <c r="F10" s="10">
        <v>2023</v>
      </c>
      <c r="G10" s="42" t="s">
        <v>101</v>
      </c>
      <c r="H10" s="43"/>
      <c r="I10" s="43" t="s">
        <v>42</v>
      </c>
      <c r="J10" s="43"/>
      <c r="K10" s="51"/>
      <c r="L10" s="72"/>
      <c r="M10" s="51"/>
      <c r="N10" s="51"/>
      <c r="O10" s="72"/>
      <c r="P10" s="51"/>
      <c r="Q10" s="51"/>
      <c r="R10" s="72"/>
      <c r="S10" s="51"/>
      <c r="T10" s="51"/>
      <c r="U10" s="72">
        <f>10500+26500</f>
        <v>37000</v>
      </c>
      <c r="V10" s="51"/>
      <c r="W10" s="51"/>
      <c r="X10" s="72"/>
      <c r="Y10" s="51"/>
      <c r="Z10" s="132">
        <f t="shared" si="0"/>
        <v>0</v>
      </c>
      <c r="AA10" s="132">
        <f t="shared" si="1"/>
        <v>37000</v>
      </c>
      <c r="AB10" s="132">
        <f t="shared" si="2"/>
        <v>0</v>
      </c>
      <c r="AC10" s="42" t="s">
        <v>102</v>
      </c>
      <c r="AD10" s="16" t="s">
        <v>62</v>
      </c>
      <c r="AE10" s="64" t="s">
        <v>103</v>
      </c>
      <c r="AF10" s="46"/>
      <c r="AG10" s="12" t="s">
        <v>104</v>
      </c>
      <c r="AH10" s="105"/>
      <c r="AI10" s="109"/>
    </row>
    <row r="11" spans="1:35" ht="403.2" hidden="1" x14ac:dyDescent="0.25">
      <c r="A11" s="41">
        <v>9</v>
      </c>
      <c r="B11" s="42" t="s">
        <v>105</v>
      </c>
      <c r="C11" s="42" t="s">
        <v>106</v>
      </c>
      <c r="D11" s="13" t="s">
        <v>107</v>
      </c>
      <c r="E11" s="42" t="s">
        <v>108</v>
      </c>
      <c r="F11" s="10" t="s">
        <v>109</v>
      </c>
      <c r="G11" s="42" t="s">
        <v>110</v>
      </c>
      <c r="H11" s="43"/>
      <c r="I11" s="43" t="s">
        <v>42</v>
      </c>
      <c r="J11" s="43"/>
      <c r="K11" s="17"/>
      <c r="L11" s="72">
        <v>114610</v>
      </c>
      <c r="M11" s="17"/>
      <c r="N11" s="17"/>
      <c r="O11" s="72">
        <v>81100</v>
      </c>
      <c r="P11" s="17"/>
      <c r="Q11" s="17"/>
      <c r="R11" s="72">
        <v>100000</v>
      </c>
      <c r="S11" s="17"/>
      <c r="T11" s="17"/>
      <c r="U11" s="72">
        <v>100000</v>
      </c>
      <c r="V11" s="17"/>
      <c r="W11" s="17"/>
      <c r="X11" s="72"/>
      <c r="Y11" s="17"/>
      <c r="Z11" s="132">
        <f t="shared" si="0"/>
        <v>0</v>
      </c>
      <c r="AA11" s="132">
        <f t="shared" si="1"/>
        <v>395710</v>
      </c>
      <c r="AB11" s="132">
        <f t="shared" si="2"/>
        <v>0</v>
      </c>
      <c r="AC11" s="42" t="s">
        <v>111</v>
      </c>
      <c r="AD11" s="16" t="s">
        <v>62</v>
      </c>
      <c r="AE11" s="66" t="s">
        <v>112</v>
      </c>
      <c r="AF11" s="46"/>
      <c r="AG11" s="12" t="s">
        <v>113</v>
      </c>
      <c r="AH11" s="105"/>
      <c r="AI11" s="109"/>
    </row>
    <row r="12" spans="1:35" ht="345.6" x14ac:dyDescent="0.25">
      <c r="A12" s="41">
        <v>10</v>
      </c>
      <c r="B12" s="42" t="s">
        <v>105</v>
      </c>
      <c r="C12" s="42" t="s">
        <v>114</v>
      </c>
      <c r="D12" s="13" t="s">
        <v>115</v>
      </c>
      <c r="E12" s="48" t="s">
        <v>116</v>
      </c>
      <c r="F12" s="10" t="s">
        <v>40</v>
      </c>
      <c r="G12" s="42" t="s">
        <v>117</v>
      </c>
      <c r="H12" s="43" t="s">
        <v>42</v>
      </c>
      <c r="I12" s="43"/>
      <c r="J12" s="43" t="s">
        <v>42</v>
      </c>
      <c r="K12" s="51"/>
      <c r="L12" s="72"/>
      <c r="M12" s="51">
        <v>900000</v>
      </c>
      <c r="N12" s="51"/>
      <c r="O12" s="72"/>
      <c r="P12" s="51">
        <v>750000</v>
      </c>
      <c r="Q12" s="51"/>
      <c r="R12" s="72"/>
      <c r="S12" s="51">
        <v>900000</v>
      </c>
      <c r="T12" s="51">
        <v>1426287.8</v>
      </c>
      <c r="U12" s="72"/>
      <c r="V12" s="51">
        <v>1000000</v>
      </c>
      <c r="W12" s="51">
        <v>3423090.7</v>
      </c>
      <c r="X12" s="72"/>
      <c r="Y12" s="51">
        <v>1000000</v>
      </c>
      <c r="Z12" s="132">
        <f t="shared" si="0"/>
        <v>4849378.5</v>
      </c>
      <c r="AA12" s="132">
        <f t="shared" si="1"/>
        <v>0</v>
      </c>
      <c r="AB12" s="132">
        <f t="shared" si="2"/>
        <v>4550000</v>
      </c>
      <c r="AC12" s="42" t="s">
        <v>118</v>
      </c>
      <c r="AD12" s="16" t="s">
        <v>62</v>
      </c>
      <c r="AE12" s="64" t="s">
        <v>119</v>
      </c>
      <c r="AF12" s="70" t="s">
        <v>522</v>
      </c>
      <c r="AG12" s="12" t="s">
        <v>120</v>
      </c>
      <c r="AH12" s="105" t="s">
        <v>121</v>
      </c>
      <c r="AI12" s="109"/>
    </row>
    <row r="13" spans="1:35" ht="259.2" x14ac:dyDescent="0.25">
      <c r="A13" s="41">
        <v>11</v>
      </c>
      <c r="B13" s="42" t="s">
        <v>105</v>
      </c>
      <c r="C13" s="42" t="s">
        <v>114</v>
      </c>
      <c r="D13" s="13" t="s">
        <v>122</v>
      </c>
      <c r="E13" s="42" t="s">
        <v>123</v>
      </c>
      <c r="F13" s="10" t="s">
        <v>40</v>
      </c>
      <c r="G13" s="48" t="s">
        <v>124</v>
      </c>
      <c r="H13" s="43" t="s">
        <v>42</v>
      </c>
      <c r="I13" s="43" t="s">
        <v>42</v>
      </c>
      <c r="J13" s="43" t="s">
        <v>42</v>
      </c>
      <c r="K13" s="56">
        <v>48521</v>
      </c>
      <c r="L13" s="76"/>
      <c r="M13" s="56">
        <v>150000</v>
      </c>
      <c r="N13" s="56"/>
      <c r="O13" s="76">
        <v>75000</v>
      </c>
      <c r="P13" s="56">
        <v>10000</v>
      </c>
      <c r="Q13" s="56"/>
      <c r="R13" s="76"/>
      <c r="S13" s="56">
        <v>10000</v>
      </c>
      <c r="T13" s="56"/>
      <c r="U13" s="76"/>
      <c r="V13" s="56"/>
      <c r="W13" s="56"/>
      <c r="X13" s="76"/>
      <c r="Y13" s="56"/>
      <c r="Z13" s="132">
        <f t="shared" si="0"/>
        <v>48521</v>
      </c>
      <c r="AA13" s="132">
        <f t="shared" si="1"/>
        <v>75000</v>
      </c>
      <c r="AB13" s="132">
        <f t="shared" si="2"/>
        <v>170000</v>
      </c>
      <c r="AC13" s="42" t="s">
        <v>125</v>
      </c>
      <c r="AD13" s="16" t="s">
        <v>62</v>
      </c>
      <c r="AE13" s="64" t="s">
        <v>126</v>
      </c>
      <c r="AF13" s="46" t="s">
        <v>523</v>
      </c>
      <c r="AG13" s="12" t="s">
        <v>127</v>
      </c>
      <c r="AH13" s="105"/>
      <c r="AI13" s="109"/>
    </row>
    <row r="14" spans="1:35" ht="316.8" x14ac:dyDescent="0.25">
      <c r="A14" s="41">
        <v>12</v>
      </c>
      <c r="B14" s="42" t="s">
        <v>105</v>
      </c>
      <c r="C14" s="42" t="s">
        <v>114</v>
      </c>
      <c r="D14" s="13" t="s">
        <v>128</v>
      </c>
      <c r="E14" s="42" t="s">
        <v>129</v>
      </c>
      <c r="F14" s="10" t="s">
        <v>130</v>
      </c>
      <c r="G14" s="42" t="s">
        <v>131</v>
      </c>
      <c r="H14" s="43" t="s">
        <v>42</v>
      </c>
      <c r="I14" s="43" t="s">
        <v>42</v>
      </c>
      <c r="J14" s="43"/>
      <c r="K14" s="53"/>
      <c r="L14" s="73"/>
      <c r="M14" s="53"/>
      <c r="N14" s="53"/>
      <c r="O14" s="73"/>
      <c r="P14" s="53"/>
      <c r="Q14" s="53"/>
      <c r="R14" s="73"/>
      <c r="S14" s="53"/>
      <c r="T14" s="53"/>
      <c r="U14" s="73"/>
      <c r="V14" s="53"/>
      <c r="W14" s="53"/>
      <c r="X14" s="73"/>
      <c r="Y14" s="53"/>
      <c r="Z14" s="132">
        <f t="shared" si="0"/>
        <v>0</v>
      </c>
      <c r="AA14" s="132">
        <f t="shared" si="1"/>
        <v>0</v>
      </c>
      <c r="AB14" s="132">
        <f t="shared" si="2"/>
        <v>0</v>
      </c>
      <c r="AC14" s="42" t="s">
        <v>132</v>
      </c>
      <c r="AD14" s="14" t="s">
        <v>44</v>
      </c>
      <c r="AE14" s="64" t="s">
        <v>133</v>
      </c>
      <c r="AF14" s="70" t="s">
        <v>134</v>
      </c>
      <c r="AG14" s="12" t="s">
        <v>135</v>
      </c>
      <c r="AH14" s="105"/>
      <c r="AI14" s="109"/>
    </row>
    <row r="15" spans="1:35" ht="409.6" x14ac:dyDescent="0.25">
      <c r="A15" s="41">
        <v>13</v>
      </c>
      <c r="B15" s="42" t="s">
        <v>105</v>
      </c>
      <c r="C15" s="42" t="s">
        <v>114</v>
      </c>
      <c r="D15" s="13" t="s">
        <v>136</v>
      </c>
      <c r="E15" s="42" t="s">
        <v>137</v>
      </c>
      <c r="F15" s="10" t="s">
        <v>40</v>
      </c>
      <c r="G15" s="42" t="s">
        <v>138</v>
      </c>
      <c r="H15" s="43" t="s">
        <v>42</v>
      </c>
      <c r="I15" s="43" t="s">
        <v>42</v>
      </c>
      <c r="J15" s="43" t="s">
        <v>42</v>
      </c>
      <c r="K15" s="51"/>
      <c r="L15" s="72"/>
      <c r="M15" s="51"/>
      <c r="N15" s="51"/>
      <c r="O15" s="72"/>
      <c r="P15" s="51"/>
      <c r="Q15" s="51"/>
      <c r="R15" s="72"/>
      <c r="S15" s="51"/>
      <c r="T15" s="51"/>
      <c r="U15" s="72"/>
      <c r="V15" s="51"/>
      <c r="W15" s="51"/>
      <c r="X15" s="72"/>
      <c r="Y15" s="51"/>
      <c r="Z15" s="132">
        <f t="shared" si="0"/>
        <v>0</v>
      </c>
      <c r="AA15" s="132">
        <f t="shared" si="1"/>
        <v>0</v>
      </c>
      <c r="AB15" s="132">
        <f t="shared" si="2"/>
        <v>0</v>
      </c>
      <c r="AC15" s="42" t="s">
        <v>139</v>
      </c>
      <c r="AD15" s="16" t="s">
        <v>62</v>
      </c>
      <c r="AE15" s="64" t="s">
        <v>140</v>
      </c>
      <c r="AF15" s="133" t="s">
        <v>524</v>
      </c>
      <c r="AG15" s="12" t="s">
        <v>141</v>
      </c>
      <c r="AH15" s="105"/>
      <c r="AI15" s="109"/>
    </row>
    <row r="16" spans="1:35" ht="409.6" x14ac:dyDescent="0.25">
      <c r="A16" s="41">
        <v>14</v>
      </c>
      <c r="B16" s="42" t="s">
        <v>105</v>
      </c>
      <c r="C16" s="42" t="s">
        <v>114</v>
      </c>
      <c r="D16" s="13" t="s">
        <v>142</v>
      </c>
      <c r="E16" s="42" t="s">
        <v>143</v>
      </c>
      <c r="F16" s="10">
        <v>2024</v>
      </c>
      <c r="G16" s="42" t="s">
        <v>144</v>
      </c>
      <c r="H16" s="43" t="s">
        <v>42</v>
      </c>
      <c r="I16" s="43" t="s">
        <v>42</v>
      </c>
      <c r="J16" s="43" t="s">
        <v>42</v>
      </c>
      <c r="K16" s="51"/>
      <c r="L16" s="72"/>
      <c r="M16" s="51"/>
      <c r="N16" s="51"/>
      <c r="O16" s="72"/>
      <c r="P16" s="51"/>
      <c r="Q16" s="51"/>
      <c r="R16" s="72"/>
      <c r="S16" s="51"/>
      <c r="T16" s="51"/>
      <c r="U16" s="72"/>
      <c r="V16" s="51"/>
      <c r="W16" s="51"/>
      <c r="X16" s="72"/>
      <c r="Y16" s="51"/>
      <c r="Z16" s="132">
        <f t="shared" si="0"/>
        <v>0</v>
      </c>
      <c r="AA16" s="132">
        <f t="shared" si="1"/>
        <v>0</v>
      </c>
      <c r="AB16" s="132">
        <f t="shared" si="2"/>
        <v>0</v>
      </c>
      <c r="AC16" s="42" t="s">
        <v>145</v>
      </c>
      <c r="AD16" s="16" t="s">
        <v>62</v>
      </c>
      <c r="AE16" s="115" t="s">
        <v>146</v>
      </c>
      <c r="AF16" s="70" t="s">
        <v>525</v>
      </c>
      <c r="AG16" s="12" t="s">
        <v>147</v>
      </c>
      <c r="AH16" s="105"/>
      <c r="AI16" s="109" t="s">
        <v>148</v>
      </c>
    </row>
    <row r="17" spans="1:35" ht="409.6" x14ac:dyDescent="0.25">
      <c r="A17" s="41">
        <v>15</v>
      </c>
      <c r="B17" s="42" t="s">
        <v>105</v>
      </c>
      <c r="C17" s="42" t="s">
        <v>114</v>
      </c>
      <c r="D17" s="13" t="s">
        <v>149</v>
      </c>
      <c r="E17" s="42" t="s">
        <v>150</v>
      </c>
      <c r="F17" s="10" t="s">
        <v>40</v>
      </c>
      <c r="G17" s="42" t="s">
        <v>151</v>
      </c>
      <c r="H17" s="43" t="s">
        <v>42</v>
      </c>
      <c r="I17" s="43" t="s">
        <v>42</v>
      </c>
      <c r="J17" s="43" t="s">
        <v>42</v>
      </c>
      <c r="K17" s="17"/>
      <c r="L17" s="72"/>
      <c r="M17" s="17"/>
      <c r="N17" s="17"/>
      <c r="O17" s="72"/>
      <c r="P17" s="17"/>
      <c r="Q17" s="17"/>
      <c r="R17" s="72"/>
      <c r="S17" s="17"/>
      <c r="T17" s="92"/>
      <c r="U17" s="72"/>
      <c r="V17" s="17"/>
      <c r="W17" s="17"/>
      <c r="X17" s="72"/>
      <c r="Y17" s="17"/>
      <c r="Z17" s="132">
        <f t="shared" si="0"/>
        <v>0</v>
      </c>
      <c r="AA17" s="132">
        <f t="shared" si="1"/>
        <v>0</v>
      </c>
      <c r="AB17" s="132">
        <f t="shared" si="2"/>
        <v>0</v>
      </c>
      <c r="AC17" s="42" t="s">
        <v>152</v>
      </c>
      <c r="AD17" s="14" t="s">
        <v>44</v>
      </c>
      <c r="AE17" s="66" t="s">
        <v>153</v>
      </c>
      <c r="AF17" s="46" t="s">
        <v>526</v>
      </c>
      <c r="AG17" s="12" t="s">
        <v>154</v>
      </c>
      <c r="AH17" s="105"/>
      <c r="AI17" s="109"/>
    </row>
    <row r="18" spans="1:35" ht="157.19999999999999" hidden="1" customHeight="1" x14ac:dyDescent="0.25">
      <c r="A18" s="41">
        <v>16</v>
      </c>
      <c r="B18" s="42" t="s">
        <v>155</v>
      </c>
      <c r="C18" s="42" t="s">
        <v>156</v>
      </c>
      <c r="D18" s="13" t="s">
        <v>157</v>
      </c>
      <c r="E18" s="42" t="s">
        <v>158</v>
      </c>
      <c r="F18" s="10" t="s">
        <v>40</v>
      </c>
      <c r="G18" s="42" t="s">
        <v>159</v>
      </c>
      <c r="H18" s="43"/>
      <c r="I18" s="43"/>
      <c r="J18" s="43"/>
      <c r="K18" s="44"/>
      <c r="L18" s="74"/>
      <c r="M18" s="44"/>
      <c r="N18" s="44"/>
      <c r="O18" s="74"/>
      <c r="P18" s="44"/>
      <c r="Q18" s="44"/>
      <c r="R18" s="74"/>
      <c r="S18" s="45"/>
      <c r="T18" s="96"/>
      <c r="U18" s="74"/>
      <c r="V18" s="44"/>
      <c r="W18" s="44"/>
      <c r="X18" s="74"/>
      <c r="Y18" s="44"/>
      <c r="Z18" s="132">
        <f t="shared" si="0"/>
        <v>0</v>
      </c>
      <c r="AA18" s="132">
        <f t="shared" si="1"/>
        <v>0</v>
      </c>
      <c r="AB18" s="132">
        <f t="shared" si="2"/>
        <v>0</v>
      </c>
      <c r="AC18" s="42" t="s">
        <v>160</v>
      </c>
      <c r="AD18" s="16" t="s">
        <v>62</v>
      </c>
      <c r="AE18" s="103" t="s">
        <v>161</v>
      </c>
      <c r="AF18" s="46"/>
      <c r="AG18" s="12" t="s">
        <v>141</v>
      </c>
      <c r="AH18" s="105"/>
      <c r="AI18" s="109"/>
    </row>
    <row r="19" spans="1:35" ht="409.6" x14ac:dyDescent="0.25">
      <c r="A19" s="41">
        <v>17</v>
      </c>
      <c r="B19" s="42" t="s">
        <v>105</v>
      </c>
      <c r="C19" s="42" t="s">
        <v>162</v>
      </c>
      <c r="D19" s="13" t="s">
        <v>163</v>
      </c>
      <c r="E19" s="42" t="s">
        <v>164</v>
      </c>
      <c r="F19" s="10" t="s">
        <v>130</v>
      </c>
      <c r="G19" s="42" t="s">
        <v>165</v>
      </c>
      <c r="H19" s="43" t="s">
        <v>42</v>
      </c>
      <c r="I19" s="43" t="s">
        <v>42</v>
      </c>
      <c r="J19" s="43" t="s">
        <v>42</v>
      </c>
      <c r="K19" s="87"/>
      <c r="L19" s="72">
        <v>34697</v>
      </c>
      <c r="M19" s="51">
        <v>13554.18</v>
      </c>
      <c r="N19" s="51">
        <v>71013</v>
      </c>
      <c r="O19" s="72">
        <v>34072</v>
      </c>
      <c r="P19" s="51">
        <v>26155.52</v>
      </c>
      <c r="Q19" s="51">
        <f>19000+20000</f>
        <v>39000</v>
      </c>
      <c r="R19" s="83">
        <v>10000</v>
      </c>
      <c r="S19" s="94">
        <v>29498.59</v>
      </c>
      <c r="T19" s="93"/>
      <c r="U19" s="95">
        <v>50000</v>
      </c>
      <c r="V19" s="51"/>
      <c r="W19" s="51">
        <v>19820</v>
      </c>
      <c r="X19" s="72">
        <f>39640+500</f>
        <v>40140</v>
      </c>
      <c r="Y19" s="51">
        <v>9910</v>
      </c>
      <c r="Z19" s="132">
        <f t="shared" si="0"/>
        <v>129833</v>
      </c>
      <c r="AA19" s="132">
        <f t="shared" si="1"/>
        <v>168909</v>
      </c>
      <c r="AB19" s="132">
        <f t="shared" si="2"/>
        <v>79118.289999999994</v>
      </c>
      <c r="AC19" s="42" t="s">
        <v>166</v>
      </c>
      <c r="AD19" s="16" t="s">
        <v>62</v>
      </c>
      <c r="AE19" s="63" t="s">
        <v>167</v>
      </c>
      <c r="AF19" s="102"/>
      <c r="AG19" s="12" t="s">
        <v>168</v>
      </c>
      <c r="AH19" s="105"/>
      <c r="AI19" s="109" t="s">
        <v>169</v>
      </c>
    </row>
    <row r="20" spans="1:35" ht="409.6" x14ac:dyDescent="0.25">
      <c r="A20" s="41">
        <v>18</v>
      </c>
      <c r="B20" s="42" t="s">
        <v>105</v>
      </c>
      <c r="C20" s="42" t="s">
        <v>162</v>
      </c>
      <c r="D20" s="13" t="s">
        <v>170</v>
      </c>
      <c r="E20" s="42" t="s">
        <v>171</v>
      </c>
      <c r="F20" s="10" t="s">
        <v>172</v>
      </c>
      <c r="G20" s="42" t="s">
        <v>173</v>
      </c>
      <c r="H20" s="43" t="s">
        <v>42</v>
      </c>
      <c r="I20" s="43" t="s">
        <v>42</v>
      </c>
      <c r="J20" s="43" t="s">
        <v>42</v>
      </c>
      <c r="K20" s="51"/>
      <c r="L20" s="72">
        <v>7792.4</v>
      </c>
      <c r="M20" s="51"/>
      <c r="N20" s="51"/>
      <c r="O20" s="72">
        <f>2734.34+18065.65</f>
        <v>20799.990000000002</v>
      </c>
      <c r="P20" s="51"/>
      <c r="Q20" s="51">
        <v>8639.4</v>
      </c>
      <c r="R20" s="72">
        <v>3278.2</v>
      </c>
      <c r="S20" s="51"/>
      <c r="T20" s="51"/>
      <c r="U20" s="72">
        <v>15000</v>
      </c>
      <c r="V20" s="51"/>
      <c r="W20" s="51"/>
      <c r="X20" s="72">
        <v>26000</v>
      </c>
      <c r="Y20" s="51"/>
      <c r="Z20" s="132">
        <f t="shared" si="0"/>
        <v>8639.4</v>
      </c>
      <c r="AA20" s="132">
        <f t="shared" si="1"/>
        <v>72870.59</v>
      </c>
      <c r="AB20" s="132">
        <f t="shared" si="2"/>
        <v>0</v>
      </c>
      <c r="AC20" s="42" t="s">
        <v>174</v>
      </c>
      <c r="AD20" s="16" t="s">
        <v>62</v>
      </c>
      <c r="AE20" s="116" t="s">
        <v>175</v>
      </c>
      <c r="AF20" s="46"/>
      <c r="AG20" s="12" t="s">
        <v>176</v>
      </c>
      <c r="AH20" s="105"/>
      <c r="AI20" s="109"/>
    </row>
    <row r="21" spans="1:35" ht="288" hidden="1" x14ac:dyDescent="0.25">
      <c r="A21" s="41">
        <v>19</v>
      </c>
      <c r="B21" s="42" t="s">
        <v>155</v>
      </c>
      <c r="C21" s="42" t="s">
        <v>177</v>
      </c>
      <c r="D21" s="13" t="s">
        <v>178</v>
      </c>
      <c r="E21" s="42" t="s">
        <v>179</v>
      </c>
      <c r="F21" s="10">
        <v>2022</v>
      </c>
      <c r="G21" s="42" t="s">
        <v>180</v>
      </c>
      <c r="H21" s="43"/>
      <c r="I21" s="43" t="s">
        <v>42</v>
      </c>
      <c r="J21" s="43"/>
      <c r="K21" s="57"/>
      <c r="L21" s="86"/>
      <c r="M21" s="57"/>
      <c r="N21" s="57"/>
      <c r="O21" s="75">
        <f>2729.11+18065.3</f>
        <v>20794.41</v>
      </c>
      <c r="P21" s="57"/>
      <c r="Q21" s="57"/>
      <c r="R21" s="75">
        <v>3278.2</v>
      </c>
      <c r="S21" s="55"/>
      <c r="T21" s="55"/>
      <c r="U21" s="75"/>
      <c r="V21" s="55"/>
      <c r="W21" s="55"/>
      <c r="X21" s="75"/>
      <c r="Y21" s="57"/>
      <c r="Z21" s="132">
        <f t="shared" si="0"/>
        <v>0</v>
      </c>
      <c r="AA21" s="132">
        <f t="shared" si="1"/>
        <v>24072.61</v>
      </c>
      <c r="AB21" s="132">
        <f t="shared" si="2"/>
        <v>0</v>
      </c>
      <c r="AC21" s="42" t="s">
        <v>181</v>
      </c>
      <c r="AD21" s="16" t="s">
        <v>62</v>
      </c>
      <c r="AE21" s="115" t="s">
        <v>182</v>
      </c>
      <c r="AF21" s="46" t="s">
        <v>183</v>
      </c>
      <c r="AG21" s="12" t="s">
        <v>184</v>
      </c>
      <c r="AH21" s="105"/>
      <c r="AI21" s="109" t="s">
        <v>185</v>
      </c>
    </row>
    <row r="22" spans="1:35" ht="409.6" hidden="1" x14ac:dyDescent="0.25">
      <c r="A22" s="41">
        <v>20</v>
      </c>
      <c r="B22" s="42" t="s">
        <v>186</v>
      </c>
      <c r="C22" s="42" t="s">
        <v>187</v>
      </c>
      <c r="D22" s="13" t="s">
        <v>188</v>
      </c>
      <c r="E22" s="42" t="s">
        <v>189</v>
      </c>
      <c r="F22" s="10">
        <v>2022</v>
      </c>
      <c r="G22" s="42" t="s">
        <v>190</v>
      </c>
      <c r="H22" s="43"/>
      <c r="I22" s="43" t="s">
        <v>42</v>
      </c>
      <c r="J22" s="43"/>
      <c r="K22" s="55"/>
      <c r="L22" s="75">
        <v>60000</v>
      </c>
      <c r="M22" s="55"/>
      <c r="N22" s="55"/>
      <c r="O22" s="75">
        <v>60000</v>
      </c>
      <c r="P22" s="55"/>
      <c r="Q22" s="55"/>
      <c r="R22" s="75">
        <v>60000</v>
      </c>
      <c r="S22" s="55"/>
      <c r="T22" s="55"/>
      <c r="U22" s="75">
        <v>120000</v>
      </c>
      <c r="V22" s="55"/>
      <c r="W22" s="55"/>
      <c r="X22" s="75">
        <v>120000</v>
      </c>
      <c r="Y22" s="55"/>
      <c r="Z22" s="132">
        <f t="shared" si="0"/>
        <v>0</v>
      </c>
      <c r="AA22" s="132">
        <f t="shared" si="1"/>
        <v>420000</v>
      </c>
      <c r="AB22" s="132">
        <f t="shared" si="2"/>
        <v>0</v>
      </c>
      <c r="AC22" s="42" t="s">
        <v>191</v>
      </c>
      <c r="AD22" s="16" t="s">
        <v>62</v>
      </c>
      <c r="AE22" s="64" t="s">
        <v>192</v>
      </c>
      <c r="AF22" s="46"/>
      <c r="AG22" s="12" t="s">
        <v>193</v>
      </c>
      <c r="AH22" s="105"/>
      <c r="AI22" s="109"/>
    </row>
    <row r="23" spans="1:35" ht="345.6" x14ac:dyDescent="0.25">
      <c r="A23" s="41">
        <v>21</v>
      </c>
      <c r="B23" s="42" t="s">
        <v>105</v>
      </c>
      <c r="C23" s="42" t="s">
        <v>194</v>
      </c>
      <c r="D23" s="13" t="s">
        <v>195</v>
      </c>
      <c r="E23" s="42" t="s">
        <v>196</v>
      </c>
      <c r="F23" s="10">
        <v>2022</v>
      </c>
      <c r="G23" s="42" t="s">
        <v>197</v>
      </c>
      <c r="H23" s="43" t="s">
        <v>42</v>
      </c>
      <c r="I23" s="43" t="s">
        <v>42</v>
      </c>
      <c r="J23" s="43" t="s">
        <v>42</v>
      </c>
      <c r="K23" s="17"/>
      <c r="L23" s="72"/>
      <c r="M23" s="17"/>
      <c r="N23" s="17"/>
      <c r="O23" s="72"/>
      <c r="P23" s="17"/>
      <c r="Q23" s="17"/>
      <c r="R23" s="72"/>
      <c r="S23" s="17"/>
      <c r="T23" s="17"/>
      <c r="U23" s="72">
        <v>2500</v>
      </c>
      <c r="V23" s="87"/>
      <c r="W23" s="17">
        <v>49000</v>
      </c>
      <c r="X23" s="72">
        <f>2500+15000</f>
        <v>17500</v>
      </c>
      <c r="Y23" s="87">
        <v>20000</v>
      </c>
      <c r="Z23" s="132">
        <f t="shared" si="0"/>
        <v>49000</v>
      </c>
      <c r="AA23" s="132">
        <f t="shared" si="1"/>
        <v>20000</v>
      </c>
      <c r="AB23" s="132">
        <f t="shared" si="2"/>
        <v>20000</v>
      </c>
      <c r="AC23" s="42" t="s">
        <v>198</v>
      </c>
      <c r="AD23" s="14" t="s">
        <v>44</v>
      </c>
      <c r="AE23" s="115" t="s">
        <v>199</v>
      </c>
      <c r="AF23" s="46" t="s">
        <v>200</v>
      </c>
      <c r="AG23" s="12" t="s">
        <v>201</v>
      </c>
      <c r="AH23" s="105"/>
      <c r="AI23" s="109"/>
    </row>
    <row r="24" spans="1:35" ht="216" hidden="1" x14ac:dyDescent="0.25">
      <c r="A24" s="41">
        <v>22</v>
      </c>
      <c r="B24" s="42" t="s">
        <v>202</v>
      </c>
      <c r="C24" s="42" t="s">
        <v>203</v>
      </c>
      <c r="D24" s="13" t="s">
        <v>204</v>
      </c>
      <c r="E24" s="42" t="s">
        <v>205</v>
      </c>
      <c r="F24" s="10" t="s">
        <v>67</v>
      </c>
      <c r="G24" s="42" t="s">
        <v>206</v>
      </c>
      <c r="H24" s="43"/>
      <c r="I24" s="43" t="s">
        <v>42</v>
      </c>
      <c r="J24" s="43"/>
      <c r="K24" s="55"/>
      <c r="L24" s="75">
        <v>6000</v>
      </c>
      <c r="M24" s="55"/>
      <c r="N24" s="55"/>
      <c r="O24" s="75">
        <v>60000</v>
      </c>
      <c r="P24" s="55"/>
      <c r="Q24" s="55"/>
      <c r="R24" s="75">
        <v>60000</v>
      </c>
      <c r="S24" s="55"/>
      <c r="T24" s="55"/>
      <c r="U24" s="75">
        <v>60000</v>
      </c>
      <c r="V24" s="55"/>
      <c r="W24" s="55"/>
      <c r="X24" s="75">
        <v>60000</v>
      </c>
      <c r="Y24" s="55"/>
      <c r="Z24" s="132">
        <f t="shared" si="0"/>
        <v>0</v>
      </c>
      <c r="AA24" s="132">
        <f t="shared" si="1"/>
        <v>246000</v>
      </c>
      <c r="AB24" s="132">
        <f t="shared" si="2"/>
        <v>0</v>
      </c>
      <c r="AC24" s="88" t="s">
        <v>207</v>
      </c>
      <c r="AD24" s="14" t="s">
        <v>44</v>
      </c>
      <c r="AE24" s="64" t="s">
        <v>208</v>
      </c>
      <c r="AF24" s="46"/>
      <c r="AG24" s="12"/>
      <c r="AH24" s="105"/>
      <c r="AI24" s="109"/>
    </row>
    <row r="25" spans="1:35" ht="230.4" hidden="1" x14ac:dyDescent="0.25">
      <c r="A25" s="41">
        <v>23</v>
      </c>
      <c r="B25" s="42" t="s">
        <v>202</v>
      </c>
      <c r="C25" s="42" t="s">
        <v>209</v>
      </c>
      <c r="D25" s="13" t="s">
        <v>210</v>
      </c>
      <c r="E25" s="42" t="s">
        <v>211</v>
      </c>
      <c r="F25" s="10" t="s">
        <v>212</v>
      </c>
      <c r="G25" s="42" t="s">
        <v>213</v>
      </c>
      <c r="H25" s="43"/>
      <c r="I25" s="43" t="s">
        <v>42</v>
      </c>
      <c r="J25" s="43"/>
      <c r="K25" s="55"/>
      <c r="L25" s="75">
        <v>20000</v>
      </c>
      <c r="M25" s="55"/>
      <c r="N25" s="55"/>
      <c r="O25" s="75"/>
      <c r="P25" s="55"/>
      <c r="Q25" s="55"/>
      <c r="R25" s="75"/>
      <c r="S25" s="55"/>
      <c r="T25" s="55"/>
      <c r="U25" s="75"/>
      <c r="V25" s="55"/>
      <c r="W25" s="55"/>
      <c r="X25" s="75"/>
      <c r="Y25" s="55"/>
      <c r="Z25" s="132">
        <f t="shared" si="0"/>
        <v>0</v>
      </c>
      <c r="AA25" s="132">
        <f t="shared" si="1"/>
        <v>20000</v>
      </c>
      <c r="AB25" s="132">
        <f t="shared" si="2"/>
        <v>0</v>
      </c>
      <c r="AC25" s="42" t="s">
        <v>125</v>
      </c>
      <c r="AD25" s="14" t="s">
        <v>44</v>
      </c>
      <c r="AE25" s="115" t="s">
        <v>214</v>
      </c>
      <c r="AF25" s="46"/>
      <c r="AG25" s="12" t="s">
        <v>215</v>
      </c>
      <c r="AH25" s="105"/>
      <c r="AI25" s="109" t="s">
        <v>216</v>
      </c>
    </row>
    <row r="26" spans="1:35" ht="388.8" hidden="1" x14ac:dyDescent="0.25">
      <c r="A26" s="41">
        <v>24</v>
      </c>
      <c r="B26" s="42" t="s">
        <v>202</v>
      </c>
      <c r="C26" s="42" t="s">
        <v>209</v>
      </c>
      <c r="D26" s="13" t="s">
        <v>217</v>
      </c>
      <c r="E26" s="42" t="s">
        <v>218</v>
      </c>
      <c r="F26" s="10" t="s">
        <v>219</v>
      </c>
      <c r="G26" s="42" t="s">
        <v>220</v>
      </c>
      <c r="H26" s="43"/>
      <c r="I26" s="43" t="s">
        <v>42</v>
      </c>
      <c r="J26" s="43"/>
      <c r="K26" s="55"/>
      <c r="L26" s="75"/>
      <c r="M26" s="55"/>
      <c r="N26" s="55"/>
      <c r="O26" s="75"/>
      <c r="P26" s="55"/>
      <c r="Q26" s="55"/>
      <c r="R26" s="75"/>
      <c r="S26" s="55"/>
      <c r="T26" s="55"/>
      <c r="U26" s="75">
        <v>26300</v>
      </c>
      <c r="V26" s="55"/>
      <c r="W26" s="55"/>
      <c r="X26" s="75"/>
      <c r="Y26" s="55"/>
      <c r="Z26" s="132">
        <f t="shared" si="0"/>
        <v>0</v>
      </c>
      <c r="AA26" s="132">
        <f t="shared" si="1"/>
        <v>26300</v>
      </c>
      <c r="AB26" s="132">
        <f t="shared" si="2"/>
        <v>0</v>
      </c>
      <c r="AC26" s="42" t="s">
        <v>221</v>
      </c>
      <c r="AD26" s="14" t="s">
        <v>44</v>
      </c>
      <c r="AE26" s="64" t="s">
        <v>222</v>
      </c>
      <c r="AF26" s="46" t="s">
        <v>223</v>
      </c>
      <c r="AG26" s="12"/>
      <c r="AH26" s="105"/>
      <c r="AI26" s="109"/>
    </row>
    <row r="27" spans="1:35" ht="374.4" hidden="1" x14ac:dyDescent="0.25">
      <c r="A27" s="41">
        <v>25</v>
      </c>
      <c r="B27" s="42" t="s">
        <v>202</v>
      </c>
      <c r="C27" s="42" t="s">
        <v>209</v>
      </c>
      <c r="D27" s="13" t="s">
        <v>224</v>
      </c>
      <c r="E27" s="42" t="s">
        <v>225</v>
      </c>
      <c r="F27" s="10" t="s">
        <v>226</v>
      </c>
      <c r="G27" s="42" t="s">
        <v>227</v>
      </c>
      <c r="H27" s="43"/>
      <c r="I27" s="43" t="s">
        <v>42</v>
      </c>
      <c r="J27" s="43"/>
      <c r="K27" s="53"/>
      <c r="L27" s="73"/>
      <c r="M27" s="53"/>
      <c r="N27" s="53"/>
      <c r="O27" s="73"/>
      <c r="P27" s="53"/>
      <c r="Q27" s="53"/>
      <c r="R27" s="73"/>
      <c r="S27" s="53"/>
      <c r="T27" s="53"/>
      <c r="U27" s="73"/>
      <c r="V27" s="53"/>
      <c r="W27" s="53"/>
      <c r="X27" s="73"/>
      <c r="Y27" s="53"/>
      <c r="Z27" s="132">
        <f t="shared" si="0"/>
        <v>0</v>
      </c>
      <c r="AA27" s="132">
        <f t="shared" si="1"/>
        <v>0</v>
      </c>
      <c r="AB27" s="132">
        <f t="shared" si="2"/>
        <v>0</v>
      </c>
      <c r="AC27" s="42" t="s">
        <v>228</v>
      </c>
      <c r="AD27" s="16" t="s">
        <v>62</v>
      </c>
      <c r="AE27" s="64" t="s">
        <v>229</v>
      </c>
      <c r="AF27" s="46" t="s">
        <v>230</v>
      </c>
      <c r="AG27" s="12" t="s">
        <v>231</v>
      </c>
      <c r="AH27" s="105"/>
      <c r="AI27" s="109" t="s">
        <v>232</v>
      </c>
    </row>
    <row r="28" spans="1:35" ht="409.6" hidden="1" x14ac:dyDescent="0.25">
      <c r="A28" s="41">
        <v>26</v>
      </c>
      <c r="B28" s="42" t="s">
        <v>202</v>
      </c>
      <c r="C28" s="42" t="s">
        <v>209</v>
      </c>
      <c r="D28" s="13" t="s">
        <v>233</v>
      </c>
      <c r="E28" s="42" t="s">
        <v>234</v>
      </c>
      <c r="F28" s="10">
        <v>2022</v>
      </c>
      <c r="G28" s="42" t="s">
        <v>235</v>
      </c>
      <c r="H28" s="43"/>
      <c r="I28" s="43" t="s">
        <v>42</v>
      </c>
      <c r="J28" s="43"/>
      <c r="K28" s="55"/>
      <c r="L28" s="75">
        <f>40000+12000+13200+10000</f>
        <v>75200</v>
      </c>
      <c r="M28" s="55"/>
      <c r="N28" s="55"/>
      <c r="O28" s="75">
        <v>40000</v>
      </c>
      <c r="P28" s="55"/>
      <c r="Q28" s="55"/>
      <c r="R28" s="75">
        <v>40000</v>
      </c>
      <c r="S28" s="55"/>
      <c r="T28" s="55"/>
      <c r="U28" s="75">
        <f>40000+12300</f>
        <v>52300</v>
      </c>
      <c r="V28" s="55"/>
      <c r="W28" s="55"/>
      <c r="X28" s="75">
        <f>40000+12300</f>
        <v>52300</v>
      </c>
      <c r="Y28" s="55"/>
      <c r="Z28" s="132">
        <f t="shared" si="0"/>
        <v>0</v>
      </c>
      <c r="AA28" s="132">
        <f t="shared" si="1"/>
        <v>259800</v>
      </c>
      <c r="AB28" s="132">
        <f t="shared" si="2"/>
        <v>0</v>
      </c>
      <c r="AC28" s="42" t="s">
        <v>236</v>
      </c>
      <c r="AD28" s="16" t="s">
        <v>62</v>
      </c>
      <c r="AE28" s="64" t="s">
        <v>237</v>
      </c>
      <c r="AF28" s="46" t="s">
        <v>238</v>
      </c>
      <c r="AG28" s="12" t="s">
        <v>239</v>
      </c>
      <c r="AH28" s="105"/>
      <c r="AI28" s="109"/>
    </row>
    <row r="29" spans="1:35" ht="409.6" x14ac:dyDescent="0.25">
      <c r="A29" s="41">
        <v>27</v>
      </c>
      <c r="B29" s="42" t="s">
        <v>105</v>
      </c>
      <c r="C29" s="42" t="s">
        <v>240</v>
      </c>
      <c r="D29" s="13" t="s">
        <v>241</v>
      </c>
      <c r="E29" s="42" t="s">
        <v>242</v>
      </c>
      <c r="F29" s="10" t="s">
        <v>130</v>
      </c>
      <c r="G29" s="42" t="s">
        <v>243</v>
      </c>
      <c r="H29" s="43" t="s">
        <v>42</v>
      </c>
      <c r="I29" s="43" t="s">
        <v>42</v>
      </c>
      <c r="J29" s="43" t="s">
        <v>42</v>
      </c>
      <c r="K29" s="51"/>
      <c r="L29" s="72"/>
      <c r="M29" s="51"/>
      <c r="N29" s="51"/>
      <c r="O29" s="72">
        <v>30900</v>
      </c>
      <c r="P29" s="51"/>
      <c r="Q29" s="51">
        <v>153225</v>
      </c>
      <c r="R29" s="72">
        <f>100000+30900</f>
        <v>130900</v>
      </c>
      <c r="S29" s="51">
        <v>50000</v>
      </c>
      <c r="T29" s="51">
        <v>23900</v>
      </c>
      <c r="U29" s="72">
        <v>40600</v>
      </c>
      <c r="V29" s="51">
        <v>27000</v>
      </c>
      <c r="W29" s="51"/>
      <c r="X29" s="72">
        <v>40600</v>
      </c>
      <c r="Y29" s="51"/>
      <c r="Z29" s="132">
        <f t="shared" si="0"/>
        <v>177125</v>
      </c>
      <c r="AA29" s="132">
        <f t="shared" si="1"/>
        <v>243000</v>
      </c>
      <c r="AB29" s="132">
        <f t="shared" si="2"/>
        <v>77000</v>
      </c>
      <c r="AC29" s="42" t="s">
        <v>244</v>
      </c>
      <c r="AD29" s="16" t="s">
        <v>62</v>
      </c>
      <c r="AE29" s="64" t="s">
        <v>245</v>
      </c>
      <c r="AF29" s="46" t="s">
        <v>527</v>
      </c>
      <c r="AG29" s="12" t="s">
        <v>246</v>
      </c>
      <c r="AH29" s="105"/>
      <c r="AI29" s="109"/>
    </row>
    <row r="30" spans="1:35" ht="409.6" hidden="1" x14ac:dyDescent="0.25">
      <c r="A30" s="41">
        <v>28</v>
      </c>
      <c r="B30" s="42" t="s">
        <v>105</v>
      </c>
      <c r="C30" s="42" t="s">
        <v>240</v>
      </c>
      <c r="D30" s="13" t="s">
        <v>247</v>
      </c>
      <c r="E30" s="42" t="s">
        <v>248</v>
      </c>
      <c r="F30" s="10">
        <v>2021</v>
      </c>
      <c r="G30" s="42" t="s">
        <v>249</v>
      </c>
      <c r="H30" s="43"/>
      <c r="I30" s="43" t="s">
        <v>42</v>
      </c>
      <c r="J30" s="43"/>
      <c r="K30" s="17"/>
      <c r="L30" s="72"/>
      <c r="M30" s="17"/>
      <c r="N30" s="17"/>
      <c r="O30" s="72"/>
      <c r="P30" s="17"/>
      <c r="Q30" s="17"/>
      <c r="R30" s="72"/>
      <c r="S30" s="17"/>
      <c r="T30" s="17"/>
      <c r="U30" s="72"/>
      <c r="V30" s="17"/>
      <c r="W30" s="17"/>
      <c r="X30" s="72"/>
      <c r="Y30" s="17"/>
      <c r="Z30" s="132">
        <f t="shared" si="0"/>
        <v>0</v>
      </c>
      <c r="AA30" s="132">
        <f t="shared" si="1"/>
        <v>0</v>
      </c>
      <c r="AB30" s="132">
        <f>M30+P30+S30+V30+Y30</f>
        <v>0</v>
      </c>
      <c r="AC30" s="42" t="s">
        <v>250</v>
      </c>
      <c r="AD30" s="14" t="s">
        <v>44</v>
      </c>
      <c r="AE30" s="117" t="s">
        <v>251</v>
      </c>
      <c r="AF30" s="46" t="s">
        <v>252</v>
      </c>
      <c r="AG30" s="12"/>
      <c r="AH30" s="105"/>
      <c r="AI30" s="109" t="s">
        <v>253</v>
      </c>
    </row>
    <row r="31" spans="1:35" ht="409.6" hidden="1" x14ac:dyDescent="0.25">
      <c r="A31" s="41">
        <v>29</v>
      </c>
      <c r="B31" s="42" t="s">
        <v>202</v>
      </c>
      <c r="C31" s="42" t="s">
        <v>240</v>
      </c>
      <c r="D31" s="13" t="s">
        <v>254</v>
      </c>
      <c r="E31" s="42" t="s">
        <v>255</v>
      </c>
      <c r="F31" s="10" t="s">
        <v>109</v>
      </c>
      <c r="G31" s="42" t="s">
        <v>256</v>
      </c>
      <c r="H31" s="43"/>
      <c r="I31" s="43" t="s">
        <v>42</v>
      </c>
      <c r="J31" s="43"/>
      <c r="K31" s="43"/>
      <c r="L31" s="77"/>
      <c r="M31" s="43"/>
      <c r="N31" s="43"/>
      <c r="O31" s="77"/>
      <c r="P31" s="43"/>
      <c r="Q31" s="43"/>
      <c r="R31" s="77"/>
      <c r="S31" s="43"/>
      <c r="T31" s="43"/>
      <c r="U31" s="77"/>
      <c r="V31" s="43"/>
      <c r="W31" s="43"/>
      <c r="X31" s="77"/>
      <c r="Y31" s="43"/>
      <c r="Z31" s="132">
        <f t="shared" si="0"/>
        <v>0</v>
      </c>
      <c r="AA31" s="132">
        <f t="shared" si="1"/>
        <v>0</v>
      </c>
      <c r="AB31" s="132">
        <f t="shared" si="2"/>
        <v>0</v>
      </c>
      <c r="AC31" s="42" t="s">
        <v>257</v>
      </c>
      <c r="AD31" s="89" t="s">
        <v>258</v>
      </c>
      <c r="AE31" s="115" t="s">
        <v>259</v>
      </c>
      <c r="AF31" s="46" t="s">
        <v>260</v>
      </c>
      <c r="AG31" s="12"/>
      <c r="AH31" s="105"/>
      <c r="AI31" s="109"/>
    </row>
    <row r="32" spans="1:35" ht="244.8" x14ac:dyDescent="0.25">
      <c r="A32" s="41">
        <v>30</v>
      </c>
      <c r="B32" s="42" t="s">
        <v>105</v>
      </c>
      <c r="C32" s="42" t="s">
        <v>261</v>
      </c>
      <c r="D32" s="13" t="s">
        <v>262</v>
      </c>
      <c r="E32" s="42" t="s">
        <v>263</v>
      </c>
      <c r="F32" s="10">
        <v>2021</v>
      </c>
      <c r="G32" s="42" t="s">
        <v>264</v>
      </c>
      <c r="H32" s="43" t="s">
        <v>42</v>
      </c>
      <c r="I32" s="43" t="s">
        <v>42</v>
      </c>
      <c r="J32" s="43" t="s">
        <v>42</v>
      </c>
      <c r="K32" s="18"/>
      <c r="L32" s="77"/>
      <c r="M32" s="18"/>
      <c r="N32" s="18"/>
      <c r="O32" s="77"/>
      <c r="P32" s="18"/>
      <c r="Q32" s="18"/>
      <c r="R32" s="77"/>
      <c r="S32" s="18"/>
      <c r="T32" s="18"/>
      <c r="U32" s="77"/>
      <c r="V32" s="18"/>
      <c r="W32" s="18"/>
      <c r="X32" s="77"/>
      <c r="Y32" s="18"/>
      <c r="Z32" s="132">
        <f t="shared" si="0"/>
        <v>0</v>
      </c>
      <c r="AA32" s="132">
        <f t="shared" si="1"/>
        <v>0</v>
      </c>
      <c r="AB32" s="132">
        <f t="shared" si="2"/>
        <v>0</v>
      </c>
      <c r="AC32" s="42" t="s">
        <v>265</v>
      </c>
      <c r="AD32" s="89" t="s">
        <v>258</v>
      </c>
      <c r="AE32" s="115" t="s">
        <v>266</v>
      </c>
      <c r="AF32" s="111" t="s">
        <v>528</v>
      </c>
      <c r="AG32" s="12" t="s">
        <v>267</v>
      </c>
      <c r="AH32" s="105"/>
      <c r="AI32" s="109"/>
    </row>
    <row r="33" spans="1:35" ht="409.6" x14ac:dyDescent="0.25">
      <c r="A33" s="41">
        <v>31</v>
      </c>
      <c r="B33" s="42" t="s">
        <v>105</v>
      </c>
      <c r="C33" s="42" t="s">
        <v>261</v>
      </c>
      <c r="D33" s="13" t="s">
        <v>268</v>
      </c>
      <c r="E33" s="42" t="s">
        <v>269</v>
      </c>
      <c r="F33" s="10" t="s">
        <v>67</v>
      </c>
      <c r="G33" s="42" t="s">
        <v>270</v>
      </c>
      <c r="H33" s="43" t="s">
        <v>42</v>
      </c>
      <c r="I33" s="43" t="s">
        <v>42</v>
      </c>
      <c r="J33" s="43" t="s">
        <v>42</v>
      </c>
      <c r="K33" s="17">
        <v>70953.52</v>
      </c>
      <c r="L33" s="72"/>
      <c r="M33" s="17"/>
      <c r="N33" s="17">
        <v>71524.84</v>
      </c>
      <c r="O33" s="72">
        <v>30000</v>
      </c>
      <c r="P33" s="17"/>
      <c r="Q33" s="17">
        <f>76928.84+39600</f>
        <v>116528.84</v>
      </c>
      <c r="R33" s="72"/>
      <c r="S33" s="17"/>
      <c r="T33" s="17">
        <f>136000+50000</f>
        <v>186000</v>
      </c>
      <c r="U33" s="72">
        <f>24325+20420</f>
        <v>44745</v>
      </c>
      <c r="V33" s="17"/>
      <c r="W33" s="17">
        <v>160920</v>
      </c>
      <c r="X33" s="72"/>
      <c r="Y33" s="17"/>
      <c r="Z33" s="132">
        <f t="shared" si="0"/>
        <v>605927.19999999995</v>
      </c>
      <c r="AA33" s="132">
        <f t="shared" si="1"/>
        <v>74745</v>
      </c>
      <c r="AB33" s="132">
        <f t="shared" si="2"/>
        <v>0</v>
      </c>
      <c r="AC33" s="42" t="s">
        <v>271</v>
      </c>
      <c r="AD33" s="16" t="s">
        <v>62</v>
      </c>
      <c r="AE33" s="115" t="s">
        <v>272</v>
      </c>
      <c r="AF33" s="46" t="s">
        <v>273</v>
      </c>
      <c r="AG33" s="12" t="s">
        <v>274</v>
      </c>
      <c r="AH33" s="105"/>
      <c r="AI33" s="109"/>
    </row>
    <row r="34" spans="1:35" ht="331.2" hidden="1" x14ac:dyDescent="0.25">
      <c r="A34" s="41">
        <v>32</v>
      </c>
      <c r="B34" s="42" t="s">
        <v>105</v>
      </c>
      <c r="C34" s="42" t="s">
        <v>261</v>
      </c>
      <c r="D34" s="13" t="s">
        <v>275</v>
      </c>
      <c r="E34" s="42" t="s">
        <v>276</v>
      </c>
      <c r="F34" s="10">
        <v>2023</v>
      </c>
      <c r="G34" s="42" t="s">
        <v>277</v>
      </c>
      <c r="H34" s="43"/>
      <c r="I34" s="43" t="s">
        <v>42</v>
      </c>
      <c r="J34" s="43"/>
      <c r="K34" s="51"/>
      <c r="L34" s="72">
        <v>10350</v>
      </c>
      <c r="M34" s="51"/>
      <c r="N34" s="51"/>
      <c r="O34" s="72"/>
      <c r="P34" s="51"/>
      <c r="Q34" s="51"/>
      <c r="R34" s="72"/>
      <c r="S34" s="51"/>
      <c r="T34" s="51"/>
      <c r="U34" s="72"/>
      <c r="V34" s="51"/>
      <c r="W34" s="51"/>
      <c r="X34" s="72"/>
      <c r="Y34" s="51"/>
      <c r="Z34" s="132">
        <f t="shared" si="0"/>
        <v>0</v>
      </c>
      <c r="AA34" s="132">
        <f t="shared" si="1"/>
        <v>10350</v>
      </c>
      <c r="AB34" s="132">
        <f t="shared" si="2"/>
        <v>0</v>
      </c>
      <c r="AC34" s="42" t="s">
        <v>278</v>
      </c>
      <c r="AD34" s="16" t="s">
        <v>62</v>
      </c>
      <c r="AE34" s="64" t="s">
        <v>279</v>
      </c>
      <c r="AF34" s="46"/>
      <c r="AG34" s="12"/>
      <c r="AH34" s="105"/>
      <c r="AI34" s="112" t="s">
        <v>280</v>
      </c>
    </row>
    <row r="35" spans="1:35" ht="374.4" x14ac:dyDescent="0.25">
      <c r="A35" s="41">
        <v>33</v>
      </c>
      <c r="B35" s="42" t="s">
        <v>105</v>
      </c>
      <c r="C35" s="42" t="s">
        <v>261</v>
      </c>
      <c r="D35" s="13" t="s">
        <v>281</v>
      </c>
      <c r="E35" s="42" t="s">
        <v>282</v>
      </c>
      <c r="F35" s="10">
        <v>2023</v>
      </c>
      <c r="G35" s="42" t="s">
        <v>283</v>
      </c>
      <c r="H35" s="43" t="s">
        <v>42</v>
      </c>
      <c r="I35" s="43" t="s">
        <v>42</v>
      </c>
      <c r="J35" s="43" t="s">
        <v>42</v>
      </c>
      <c r="K35" s="17"/>
      <c r="L35" s="72">
        <v>40000</v>
      </c>
      <c r="M35" s="17"/>
      <c r="N35" s="17"/>
      <c r="O35" s="72"/>
      <c r="P35" s="17"/>
      <c r="Q35" s="17">
        <v>13900</v>
      </c>
      <c r="R35" s="72"/>
      <c r="S35" s="17"/>
      <c r="T35" s="17"/>
      <c r="U35" s="72"/>
      <c r="V35" s="17"/>
      <c r="W35" s="17"/>
      <c r="X35" s="72"/>
      <c r="Y35" s="17"/>
      <c r="Z35" s="132">
        <f t="shared" si="0"/>
        <v>13900</v>
      </c>
      <c r="AA35" s="132">
        <f t="shared" si="1"/>
        <v>40000</v>
      </c>
      <c r="AB35" s="132">
        <f t="shared" si="2"/>
        <v>0</v>
      </c>
      <c r="AC35" s="42" t="s">
        <v>284</v>
      </c>
      <c r="AD35" s="16" t="s">
        <v>62</v>
      </c>
      <c r="AE35" s="115" t="s">
        <v>285</v>
      </c>
      <c r="AF35" s="70"/>
      <c r="AG35" s="12"/>
      <c r="AH35" s="105"/>
      <c r="AI35" s="109" t="s">
        <v>287</v>
      </c>
    </row>
    <row r="36" spans="1:35" ht="273.60000000000002" hidden="1" x14ac:dyDescent="0.25">
      <c r="A36" s="41">
        <v>34</v>
      </c>
      <c r="B36" s="42" t="s">
        <v>105</v>
      </c>
      <c r="C36" s="42" t="s">
        <v>261</v>
      </c>
      <c r="D36" s="13" t="s">
        <v>288</v>
      </c>
      <c r="E36" s="42" t="s">
        <v>289</v>
      </c>
      <c r="F36" s="10" t="s">
        <v>67</v>
      </c>
      <c r="G36" s="42" t="s">
        <v>290</v>
      </c>
      <c r="H36" s="43"/>
      <c r="I36" s="43" t="s">
        <v>42</v>
      </c>
      <c r="J36" s="43"/>
      <c r="K36" s="19"/>
      <c r="L36" s="78"/>
      <c r="M36" s="19"/>
      <c r="N36" s="19"/>
      <c r="O36" s="78"/>
      <c r="P36" s="19"/>
      <c r="Q36" s="19"/>
      <c r="R36" s="72">
        <v>24000</v>
      </c>
      <c r="S36" s="19"/>
      <c r="T36" s="19"/>
      <c r="U36" s="78"/>
      <c r="V36" s="19"/>
      <c r="W36" s="19"/>
      <c r="X36" s="78"/>
      <c r="Y36" s="19"/>
      <c r="Z36" s="132">
        <f t="shared" si="0"/>
        <v>0</v>
      </c>
      <c r="AA36" s="132">
        <f t="shared" si="1"/>
        <v>24000</v>
      </c>
      <c r="AB36" s="132">
        <f t="shared" si="2"/>
        <v>0</v>
      </c>
      <c r="AC36" s="42" t="s">
        <v>125</v>
      </c>
      <c r="AD36" s="14" t="s">
        <v>44</v>
      </c>
      <c r="AE36" s="118" t="s">
        <v>291</v>
      </c>
      <c r="AF36" s="46" t="s">
        <v>292</v>
      </c>
      <c r="AG36" s="12" t="s">
        <v>293</v>
      </c>
      <c r="AH36" s="105"/>
      <c r="AI36" s="109"/>
    </row>
    <row r="37" spans="1:35" ht="409.6" x14ac:dyDescent="0.25">
      <c r="A37" s="41">
        <v>35</v>
      </c>
      <c r="B37" s="42" t="s">
        <v>105</v>
      </c>
      <c r="C37" s="42" t="s">
        <v>261</v>
      </c>
      <c r="D37" s="13" t="s">
        <v>294</v>
      </c>
      <c r="E37" s="42" t="s">
        <v>295</v>
      </c>
      <c r="F37" s="10" t="s">
        <v>40</v>
      </c>
      <c r="G37" s="42" t="s">
        <v>296</v>
      </c>
      <c r="H37" s="43" t="s">
        <v>42</v>
      </c>
      <c r="I37" s="43" t="s">
        <v>42</v>
      </c>
      <c r="J37" s="43"/>
      <c r="K37" s="51">
        <v>5500</v>
      </c>
      <c r="L37" s="72"/>
      <c r="M37" s="51"/>
      <c r="N37" s="51"/>
      <c r="O37" s="72"/>
      <c r="P37" s="51"/>
      <c r="Q37" s="51"/>
      <c r="R37" s="72"/>
      <c r="S37" s="51"/>
      <c r="T37" s="51"/>
      <c r="U37" s="72"/>
      <c r="V37" s="51"/>
      <c r="W37" s="51"/>
      <c r="X37" s="72"/>
      <c r="Y37" s="51"/>
      <c r="Z37" s="132">
        <f t="shared" si="0"/>
        <v>5500</v>
      </c>
      <c r="AA37" s="132">
        <f t="shared" si="1"/>
        <v>0</v>
      </c>
      <c r="AB37" s="132">
        <f t="shared" si="2"/>
        <v>0</v>
      </c>
      <c r="AC37" s="42" t="s">
        <v>297</v>
      </c>
      <c r="AD37" s="14" t="s">
        <v>44</v>
      </c>
      <c r="AE37" s="91" t="s">
        <v>531</v>
      </c>
      <c r="AF37" s="70" t="s">
        <v>530</v>
      </c>
      <c r="AG37" s="12" t="s">
        <v>298</v>
      </c>
      <c r="AH37" s="105" t="s">
        <v>82</v>
      </c>
      <c r="AI37" s="109" t="s">
        <v>299</v>
      </c>
    </row>
    <row r="38" spans="1:35" ht="273.60000000000002" x14ac:dyDescent="0.25">
      <c r="A38" s="41">
        <v>36</v>
      </c>
      <c r="B38" s="42" t="s">
        <v>105</v>
      </c>
      <c r="C38" s="42" t="s">
        <v>261</v>
      </c>
      <c r="D38" s="13" t="s">
        <v>300</v>
      </c>
      <c r="E38" s="42" t="s">
        <v>301</v>
      </c>
      <c r="F38" s="10" t="s">
        <v>219</v>
      </c>
      <c r="G38" s="42" t="s">
        <v>302</v>
      </c>
      <c r="H38" s="43" t="s">
        <v>42</v>
      </c>
      <c r="I38" s="43"/>
      <c r="J38" s="43"/>
      <c r="K38" s="51"/>
      <c r="L38" s="72"/>
      <c r="M38" s="51"/>
      <c r="N38" s="51"/>
      <c r="O38" s="72"/>
      <c r="P38" s="51"/>
      <c r="Q38" s="51"/>
      <c r="R38" s="72"/>
      <c r="S38" s="51"/>
      <c r="T38" s="51"/>
      <c r="U38" s="72"/>
      <c r="V38" s="51"/>
      <c r="W38" s="51"/>
      <c r="X38" s="72"/>
      <c r="Y38" s="51"/>
      <c r="Z38" s="132">
        <f t="shared" si="0"/>
        <v>0</v>
      </c>
      <c r="AA38" s="132">
        <f t="shared" si="1"/>
        <v>0</v>
      </c>
      <c r="AB38" s="132">
        <f t="shared" si="2"/>
        <v>0</v>
      </c>
      <c r="AC38" s="42" t="s">
        <v>303</v>
      </c>
      <c r="AD38" s="16" t="s">
        <v>62</v>
      </c>
      <c r="AE38" s="64" t="s">
        <v>304</v>
      </c>
      <c r="AF38" s="46" t="s">
        <v>305</v>
      </c>
      <c r="AG38" s="12" t="s">
        <v>81</v>
      </c>
      <c r="AH38" s="106" t="s">
        <v>82</v>
      </c>
      <c r="AI38" s="109" t="s">
        <v>306</v>
      </c>
    </row>
    <row r="39" spans="1:35" ht="273.60000000000002" hidden="1" x14ac:dyDescent="0.25">
      <c r="A39" s="41">
        <v>37</v>
      </c>
      <c r="B39" s="42" t="s">
        <v>105</v>
      </c>
      <c r="C39" s="42" t="s">
        <v>261</v>
      </c>
      <c r="D39" s="13" t="s">
        <v>307</v>
      </c>
      <c r="E39" s="42" t="s">
        <v>308</v>
      </c>
      <c r="F39" s="10" t="s">
        <v>67</v>
      </c>
      <c r="G39" s="42" t="s">
        <v>309</v>
      </c>
      <c r="H39" s="43"/>
      <c r="I39" s="43" t="s">
        <v>42</v>
      </c>
      <c r="J39" s="43"/>
      <c r="K39" s="53"/>
      <c r="L39" s="73"/>
      <c r="M39" s="53"/>
      <c r="N39" s="53"/>
      <c r="O39" s="73"/>
      <c r="P39" s="53"/>
      <c r="Q39" s="53"/>
      <c r="R39" s="84"/>
      <c r="S39" s="53"/>
      <c r="T39" s="53"/>
      <c r="U39" s="84"/>
      <c r="V39" s="53"/>
      <c r="W39" s="53"/>
      <c r="X39" s="73"/>
      <c r="Y39" s="53"/>
      <c r="Z39" s="132">
        <f t="shared" si="0"/>
        <v>0</v>
      </c>
      <c r="AA39" s="132">
        <f t="shared" si="1"/>
        <v>0</v>
      </c>
      <c r="AB39" s="132">
        <f t="shared" si="2"/>
        <v>0</v>
      </c>
      <c r="AC39" s="42" t="s">
        <v>310</v>
      </c>
      <c r="AD39" s="14" t="s">
        <v>44</v>
      </c>
      <c r="AE39" s="65" t="s">
        <v>311</v>
      </c>
      <c r="AF39" s="46"/>
      <c r="AG39" s="12"/>
      <c r="AH39" s="105"/>
      <c r="AI39" s="109"/>
    </row>
    <row r="40" spans="1:35" ht="374.4" hidden="1" x14ac:dyDescent="0.25">
      <c r="A40" s="41">
        <v>38</v>
      </c>
      <c r="B40" s="42" t="s">
        <v>105</v>
      </c>
      <c r="C40" s="42" t="s">
        <v>261</v>
      </c>
      <c r="D40" s="13" t="s">
        <v>312</v>
      </c>
      <c r="E40" s="42" t="s">
        <v>313</v>
      </c>
      <c r="F40" s="10" t="s">
        <v>125</v>
      </c>
      <c r="G40" s="42" t="s">
        <v>314</v>
      </c>
      <c r="H40" s="43"/>
      <c r="I40" s="43" t="s">
        <v>42</v>
      </c>
      <c r="J40" s="43"/>
      <c r="K40" s="17"/>
      <c r="L40" s="72"/>
      <c r="M40" s="17"/>
      <c r="N40" s="17"/>
      <c r="O40" s="72"/>
      <c r="P40" s="17"/>
      <c r="Q40" s="20"/>
      <c r="R40" s="85"/>
      <c r="S40" s="17"/>
      <c r="T40" s="20"/>
      <c r="U40" s="83">
        <f>20100+13068</f>
        <v>33168</v>
      </c>
      <c r="V40" s="17"/>
      <c r="W40" s="17"/>
      <c r="X40" s="72">
        <f>4025+8712</f>
        <v>12737</v>
      </c>
      <c r="Y40" s="17"/>
      <c r="Z40" s="132">
        <f t="shared" si="0"/>
        <v>0</v>
      </c>
      <c r="AA40" s="132">
        <f t="shared" si="1"/>
        <v>45905</v>
      </c>
      <c r="AB40" s="132">
        <f t="shared" si="2"/>
        <v>0</v>
      </c>
      <c r="AC40" s="42" t="s">
        <v>315</v>
      </c>
      <c r="AD40" s="16" t="s">
        <v>62</v>
      </c>
      <c r="AE40" s="64" t="s">
        <v>316</v>
      </c>
      <c r="AF40" s="46"/>
      <c r="AG40" s="12" t="s">
        <v>317</v>
      </c>
      <c r="AH40" s="105"/>
      <c r="AI40" s="109" t="s">
        <v>318</v>
      </c>
    </row>
    <row r="41" spans="1:35" ht="115.2" hidden="1" x14ac:dyDescent="0.25">
      <c r="A41" s="41">
        <v>39</v>
      </c>
      <c r="B41" s="42" t="s">
        <v>105</v>
      </c>
      <c r="C41" s="42" t="s">
        <v>261</v>
      </c>
      <c r="D41" s="13" t="s">
        <v>319</v>
      </c>
      <c r="E41" s="42" t="s">
        <v>320</v>
      </c>
      <c r="F41" s="10">
        <v>2024</v>
      </c>
      <c r="G41" s="42" t="s">
        <v>321</v>
      </c>
      <c r="H41" s="43"/>
      <c r="I41" s="43" t="s">
        <v>42</v>
      </c>
      <c r="J41" s="43"/>
      <c r="K41" s="17"/>
      <c r="L41" s="72"/>
      <c r="M41" s="17"/>
      <c r="N41" s="17"/>
      <c r="O41" s="72"/>
      <c r="P41" s="17"/>
      <c r="Q41" s="17"/>
      <c r="R41" s="72"/>
      <c r="S41" s="17"/>
      <c r="T41" s="17"/>
      <c r="U41" s="72"/>
      <c r="V41" s="17"/>
      <c r="W41" s="17"/>
      <c r="X41" s="72"/>
      <c r="Y41" s="17"/>
      <c r="Z41" s="132">
        <f t="shared" si="0"/>
        <v>0</v>
      </c>
      <c r="AA41" s="132">
        <f t="shared" si="1"/>
        <v>0</v>
      </c>
      <c r="AB41" s="132">
        <f t="shared" si="2"/>
        <v>0</v>
      </c>
      <c r="AC41" s="42" t="s">
        <v>322</v>
      </c>
      <c r="AD41" s="14" t="s">
        <v>44</v>
      </c>
      <c r="AE41" s="65" t="s">
        <v>323</v>
      </c>
      <c r="AF41" s="46"/>
      <c r="AG41" s="12"/>
      <c r="AH41" s="105"/>
      <c r="AI41" s="109" t="s">
        <v>324</v>
      </c>
    </row>
    <row r="42" spans="1:35" ht="409.6" x14ac:dyDescent="0.25">
      <c r="A42" s="41">
        <v>40</v>
      </c>
      <c r="B42" s="42" t="s">
        <v>325</v>
      </c>
      <c r="C42" s="42" t="s">
        <v>326</v>
      </c>
      <c r="D42" s="13" t="s">
        <v>327</v>
      </c>
      <c r="E42" s="42" t="s">
        <v>328</v>
      </c>
      <c r="F42" s="15" t="s">
        <v>67</v>
      </c>
      <c r="G42" s="42" t="s">
        <v>329</v>
      </c>
      <c r="H42" s="43" t="s">
        <v>42</v>
      </c>
      <c r="I42" s="43" t="s">
        <v>42</v>
      </c>
      <c r="J42" s="43" t="s">
        <v>42</v>
      </c>
      <c r="K42" s="51">
        <f>916052.29+1157000</f>
        <v>2073052.29</v>
      </c>
      <c r="L42" s="72">
        <f>1434840-L66</f>
        <v>144723.33000000007</v>
      </c>
      <c r="M42" s="51">
        <v>126000</v>
      </c>
      <c r="N42" s="51">
        <f>1444830.38+1124000</f>
        <v>2568830.38</v>
      </c>
      <c r="O42" s="72">
        <f>2753472-O66</f>
        <v>1400073.5</v>
      </c>
      <c r="P42" s="51">
        <v>201000</v>
      </c>
      <c r="Q42" s="40">
        <f>1766105.34+1179000</f>
        <v>2945105.34</v>
      </c>
      <c r="R42" s="72">
        <f>4552301-R66</f>
        <v>3104482</v>
      </c>
      <c r="S42" s="51">
        <v>201000</v>
      </c>
      <c r="T42" s="40">
        <f>2021096.84+1203000</f>
        <v>3224096.84</v>
      </c>
      <c r="U42" s="72">
        <f>4227874+350000-120000-U66</f>
        <v>2900946</v>
      </c>
      <c r="V42" s="51"/>
      <c r="W42" s="51">
        <v>1844891.14</v>
      </c>
      <c r="X42" s="72">
        <f>3130820-X66</f>
        <v>3130820</v>
      </c>
      <c r="Y42" s="51"/>
      <c r="Z42" s="132">
        <f>K42+N42+Q42+T42</f>
        <v>10811084.85</v>
      </c>
      <c r="AA42" s="132">
        <f t="shared" si="1"/>
        <v>10681044.83</v>
      </c>
      <c r="AB42" s="132">
        <f t="shared" si="2"/>
        <v>528000</v>
      </c>
      <c r="AC42" s="42" t="s">
        <v>330</v>
      </c>
      <c r="AD42" s="16" t="s">
        <v>62</v>
      </c>
      <c r="AE42" s="115" t="s">
        <v>331</v>
      </c>
      <c r="AF42" s="123" t="s">
        <v>332</v>
      </c>
      <c r="AG42" s="12" t="s">
        <v>286</v>
      </c>
      <c r="AH42" s="105" t="s">
        <v>121</v>
      </c>
      <c r="AI42" s="109" t="s">
        <v>333</v>
      </c>
    </row>
    <row r="43" spans="1:35" ht="216" hidden="1" x14ac:dyDescent="0.25">
      <c r="A43" s="41">
        <v>41</v>
      </c>
      <c r="B43" s="42" t="s">
        <v>325</v>
      </c>
      <c r="C43" s="42" t="s">
        <v>326</v>
      </c>
      <c r="D43" s="13" t="s">
        <v>334</v>
      </c>
      <c r="E43" s="42" t="s">
        <v>335</v>
      </c>
      <c r="F43" s="10" t="s">
        <v>336</v>
      </c>
      <c r="G43" s="42" t="s">
        <v>337</v>
      </c>
      <c r="H43" s="43"/>
      <c r="I43" s="43" t="s">
        <v>42</v>
      </c>
      <c r="J43" s="43" t="s">
        <v>42</v>
      </c>
      <c r="K43" s="51"/>
      <c r="L43" s="72"/>
      <c r="M43" s="51"/>
      <c r="N43" s="51"/>
      <c r="O43" s="72"/>
      <c r="P43" s="51"/>
      <c r="Q43" s="51"/>
      <c r="R43" s="72"/>
      <c r="S43" s="51"/>
      <c r="T43" s="51"/>
      <c r="U43" s="72"/>
      <c r="V43" s="51"/>
      <c r="W43" s="51"/>
      <c r="X43" s="72"/>
      <c r="Y43" s="51"/>
      <c r="Z43" s="132">
        <f t="shared" si="0"/>
        <v>0</v>
      </c>
      <c r="AA43" s="132">
        <f t="shared" si="1"/>
        <v>0</v>
      </c>
      <c r="AB43" s="132">
        <f t="shared" si="2"/>
        <v>0</v>
      </c>
      <c r="AC43" s="42" t="s">
        <v>338</v>
      </c>
      <c r="AD43" s="16" t="s">
        <v>62</v>
      </c>
      <c r="AE43" s="64" t="s">
        <v>339</v>
      </c>
      <c r="AF43" s="46"/>
      <c r="AG43" s="12" t="s">
        <v>340</v>
      </c>
      <c r="AH43" s="105"/>
      <c r="AI43" s="109"/>
    </row>
    <row r="44" spans="1:35" ht="409.6" x14ac:dyDescent="0.25">
      <c r="A44" s="41">
        <v>42</v>
      </c>
      <c r="B44" s="42" t="s">
        <v>325</v>
      </c>
      <c r="C44" s="42" t="s">
        <v>326</v>
      </c>
      <c r="D44" s="13" t="s">
        <v>341</v>
      </c>
      <c r="E44" s="42" t="s">
        <v>342</v>
      </c>
      <c r="F44" s="10">
        <v>2022</v>
      </c>
      <c r="G44" s="42" t="s">
        <v>343</v>
      </c>
      <c r="H44" s="43" t="s">
        <v>42</v>
      </c>
      <c r="I44" s="43"/>
      <c r="J44" s="43" t="s">
        <v>42</v>
      </c>
      <c r="K44" s="51"/>
      <c r="L44" s="72"/>
      <c r="M44" s="51">
        <v>10000</v>
      </c>
      <c r="N44" s="51"/>
      <c r="O44" s="72"/>
      <c r="P44" s="51">
        <v>10000</v>
      </c>
      <c r="Q44" s="51"/>
      <c r="R44" s="72"/>
      <c r="S44" s="51">
        <v>16000</v>
      </c>
      <c r="T44" s="51"/>
      <c r="U44" s="72"/>
      <c r="V44" s="51">
        <v>16000</v>
      </c>
      <c r="W44" s="51"/>
      <c r="X44" s="72"/>
      <c r="Y44" s="51"/>
      <c r="Z44" s="132">
        <f t="shared" si="0"/>
        <v>0</v>
      </c>
      <c r="AA44" s="132">
        <f t="shared" si="1"/>
        <v>0</v>
      </c>
      <c r="AB44" s="132">
        <f t="shared" si="2"/>
        <v>52000</v>
      </c>
      <c r="AC44" s="42" t="s">
        <v>344</v>
      </c>
      <c r="AD44" s="14" t="s">
        <v>44</v>
      </c>
      <c r="AE44" s="64" t="s">
        <v>345</v>
      </c>
      <c r="AF44" s="70" t="s">
        <v>346</v>
      </c>
      <c r="AG44" s="12" t="s">
        <v>347</v>
      </c>
      <c r="AH44" s="105" t="s">
        <v>121</v>
      </c>
      <c r="AI44" s="109"/>
    </row>
    <row r="45" spans="1:35" ht="225" customHeight="1" x14ac:dyDescent="0.25">
      <c r="A45" s="41">
        <v>43</v>
      </c>
      <c r="B45" s="42" t="s">
        <v>325</v>
      </c>
      <c r="C45" s="42" t="s">
        <v>326</v>
      </c>
      <c r="D45" s="13" t="s">
        <v>348</v>
      </c>
      <c r="E45" s="42" t="s">
        <v>349</v>
      </c>
      <c r="F45" s="10">
        <v>2022</v>
      </c>
      <c r="G45" s="42" t="s">
        <v>350</v>
      </c>
      <c r="H45" s="43" t="s">
        <v>42</v>
      </c>
      <c r="I45" s="43" t="s">
        <v>42</v>
      </c>
      <c r="J45" s="43" t="s">
        <v>42</v>
      </c>
      <c r="K45" s="51">
        <v>15000</v>
      </c>
      <c r="L45" s="72">
        <f>10000+24000</f>
        <v>34000</v>
      </c>
      <c r="M45" s="51">
        <v>6000</v>
      </c>
      <c r="N45" s="51">
        <f>15000+3000</f>
        <v>18000</v>
      </c>
      <c r="O45" s="72">
        <f>7500+15000+12000+35000</f>
        <v>69500</v>
      </c>
      <c r="P45" s="51"/>
      <c r="Q45" s="51">
        <f>15000+10000</f>
        <v>25000</v>
      </c>
      <c r="R45" s="72">
        <f>15000+20000+18000</f>
        <v>53000</v>
      </c>
      <c r="S45" s="51">
        <v>16190</v>
      </c>
      <c r="T45" s="51"/>
      <c r="U45" s="72">
        <f>18000+15000</f>
        <v>33000</v>
      </c>
      <c r="V45" s="51"/>
      <c r="W45" s="51"/>
      <c r="X45" s="72">
        <v>15000</v>
      </c>
      <c r="Y45" s="51"/>
      <c r="Z45" s="132">
        <f t="shared" si="0"/>
        <v>58000</v>
      </c>
      <c r="AA45" s="132">
        <f t="shared" si="1"/>
        <v>204500</v>
      </c>
      <c r="AB45" s="132">
        <f t="shared" si="2"/>
        <v>22190</v>
      </c>
      <c r="AC45" s="42" t="s">
        <v>351</v>
      </c>
      <c r="AD45" s="16" t="s">
        <v>62</v>
      </c>
      <c r="AE45" s="64" t="s">
        <v>352</v>
      </c>
      <c r="AF45" s="46" t="s">
        <v>353</v>
      </c>
      <c r="AG45" s="12" t="s">
        <v>354</v>
      </c>
      <c r="AH45" s="105"/>
      <c r="AI45" s="109"/>
    </row>
    <row r="46" spans="1:35" ht="216" x14ac:dyDescent="0.3">
      <c r="A46" s="41">
        <v>44</v>
      </c>
      <c r="B46" s="42" t="s">
        <v>325</v>
      </c>
      <c r="C46" s="42" t="s">
        <v>355</v>
      </c>
      <c r="D46" s="13" t="s">
        <v>356</v>
      </c>
      <c r="E46" s="42" t="s">
        <v>357</v>
      </c>
      <c r="F46" s="10" t="s">
        <v>40</v>
      </c>
      <c r="G46" s="42" t="s">
        <v>358</v>
      </c>
      <c r="H46" s="43" t="s">
        <v>42</v>
      </c>
      <c r="I46" s="43"/>
      <c r="J46" s="43" t="s">
        <v>42</v>
      </c>
      <c r="K46" s="51">
        <f>41730+187050+71500</f>
        <v>300280</v>
      </c>
      <c r="L46" s="72"/>
      <c r="M46" s="51">
        <v>55000</v>
      </c>
      <c r="N46" s="51">
        <v>187050</v>
      </c>
      <c r="O46" s="72"/>
      <c r="P46" s="51">
        <v>55000</v>
      </c>
      <c r="Q46" s="51">
        <v>268638.40000000002</v>
      </c>
      <c r="R46" s="72"/>
      <c r="S46" s="51">
        <v>55000</v>
      </c>
      <c r="T46" s="51">
        <v>297000</v>
      </c>
      <c r="U46" s="72"/>
      <c r="V46" s="51">
        <v>95000</v>
      </c>
      <c r="W46" s="51">
        <v>330037.39</v>
      </c>
      <c r="X46" s="72"/>
      <c r="Y46" s="51">
        <v>95000</v>
      </c>
      <c r="Z46" s="132">
        <f t="shared" si="0"/>
        <v>1383005.79</v>
      </c>
      <c r="AA46" s="132">
        <f t="shared" si="1"/>
        <v>0</v>
      </c>
      <c r="AB46" s="132">
        <f t="shared" si="2"/>
        <v>355000</v>
      </c>
      <c r="AC46" s="59" t="s">
        <v>125</v>
      </c>
      <c r="AD46" s="16" t="s">
        <v>62</v>
      </c>
      <c r="AE46" s="64" t="s">
        <v>359</v>
      </c>
      <c r="AF46" s="46" t="s">
        <v>360</v>
      </c>
      <c r="AG46" s="12" t="s">
        <v>361</v>
      </c>
      <c r="AH46" s="105"/>
      <c r="AI46" s="109" t="s">
        <v>362</v>
      </c>
    </row>
    <row r="47" spans="1:35" ht="409.6" x14ac:dyDescent="0.25">
      <c r="A47" s="41">
        <v>45</v>
      </c>
      <c r="B47" s="42" t="s">
        <v>325</v>
      </c>
      <c r="C47" s="42" t="s">
        <v>355</v>
      </c>
      <c r="D47" s="13" t="s">
        <v>363</v>
      </c>
      <c r="E47" s="42" t="s">
        <v>364</v>
      </c>
      <c r="F47" s="10">
        <v>2021</v>
      </c>
      <c r="G47" s="42" t="s">
        <v>365</v>
      </c>
      <c r="H47" s="43" t="s">
        <v>42</v>
      </c>
      <c r="I47" s="43"/>
      <c r="J47" s="43" t="s">
        <v>42</v>
      </c>
      <c r="K47" s="51"/>
      <c r="L47" s="72"/>
      <c r="M47" s="51"/>
      <c r="N47" s="51"/>
      <c r="O47" s="72"/>
      <c r="P47" s="51"/>
      <c r="Q47" s="51"/>
      <c r="R47" s="72"/>
      <c r="S47" s="51"/>
      <c r="T47" s="51"/>
      <c r="U47" s="72"/>
      <c r="V47" s="51"/>
      <c r="W47" s="51">
        <v>20000</v>
      </c>
      <c r="X47" s="72"/>
      <c r="Y47" s="51"/>
      <c r="Z47" s="132">
        <v>20000</v>
      </c>
      <c r="AA47" s="132">
        <f t="shared" si="1"/>
        <v>0</v>
      </c>
      <c r="AB47" s="132">
        <f t="shared" si="2"/>
        <v>0</v>
      </c>
      <c r="AC47" s="42" t="s">
        <v>366</v>
      </c>
      <c r="AD47" s="124" t="s">
        <v>44</v>
      </c>
      <c r="AE47" s="115" t="s">
        <v>367</v>
      </c>
      <c r="AF47" s="70" t="s">
        <v>368</v>
      </c>
      <c r="AG47" s="12" t="s">
        <v>361</v>
      </c>
      <c r="AH47" s="105"/>
      <c r="AI47" s="109"/>
    </row>
    <row r="48" spans="1:35" ht="100.8" hidden="1" x14ac:dyDescent="0.25">
      <c r="A48" s="41">
        <v>46</v>
      </c>
      <c r="B48" s="42" t="s">
        <v>325</v>
      </c>
      <c r="C48" s="42" t="s">
        <v>355</v>
      </c>
      <c r="D48" s="13" t="s">
        <v>369</v>
      </c>
      <c r="E48" s="42" t="s">
        <v>370</v>
      </c>
      <c r="F48" s="10">
        <v>2021</v>
      </c>
      <c r="G48" s="42" t="s">
        <v>371</v>
      </c>
      <c r="H48" s="43"/>
      <c r="I48" s="43" t="s">
        <v>42</v>
      </c>
      <c r="J48" s="43"/>
      <c r="K48" s="51"/>
      <c r="L48" s="72"/>
      <c r="M48" s="51"/>
      <c r="N48" s="51"/>
      <c r="O48" s="72"/>
      <c r="P48" s="51"/>
      <c r="Q48" s="51"/>
      <c r="R48" s="72"/>
      <c r="S48" s="51"/>
      <c r="T48" s="51"/>
      <c r="U48" s="72"/>
      <c r="V48" s="51"/>
      <c r="W48" s="51"/>
      <c r="X48" s="72"/>
      <c r="Y48" s="51"/>
      <c r="Z48" s="132">
        <f t="shared" si="0"/>
        <v>0</v>
      </c>
      <c r="AA48" s="132">
        <f t="shared" si="1"/>
        <v>0</v>
      </c>
      <c r="AB48" s="132">
        <f t="shared" si="2"/>
        <v>0</v>
      </c>
      <c r="AC48" s="42" t="s">
        <v>372</v>
      </c>
      <c r="AD48" s="89" t="s">
        <v>258</v>
      </c>
      <c r="AE48" s="64" t="s">
        <v>373</v>
      </c>
      <c r="AF48" s="46"/>
      <c r="AG48" s="12"/>
      <c r="AH48" s="105"/>
      <c r="AI48" s="109"/>
    </row>
    <row r="49" spans="1:35" ht="230.4" hidden="1" x14ac:dyDescent="0.25">
      <c r="A49" s="41">
        <v>47</v>
      </c>
      <c r="B49" s="42" t="s">
        <v>325</v>
      </c>
      <c r="C49" s="42" t="s">
        <v>355</v>
      </c>
      <c r="D49" s="13" t="s">
        <v>374</v>
      </c>
      <c r="E49" s="42" t="s">
        <v>375</v>
      </c>
      <c r="F49" s="10">
        <v>2021</v>
      </c>
      <c r="G49" s="42" t="s">
        <v>376</v>
      </c>
      <c r="H49" s="43"/>
      <c r="I49" s="43" t="s">
        <v>42</v>
      </c>
      <c r="J49" s="43"/>
      <c r="K49" s="51"/>
      <c r="L49" s="72">
        <v>75000</v>
      </c>
      <c r="M49" s="51"/>
      <c r="N49" s="51"/>
      <c r="O49" s="72">
        <v>85000</v>
      </c>
      <c r="P49" s="51"/>
      <c r="Q49" s="51"/>
      <c r="R49" s="72">
        <v>135000</v>
      </c>
      <c r="S49" s="51"/>
      <c r="T49" s="51"/>
      <c r="U49" s="72">
        <v>135000</v>
      </c>
      <c r="V49" s="51"/>
      <c r="W49" s="51"/>
      <c r="X49" s="72">
        <f>(120+135)*1000</f>
        <v>255000</v>
      </c>
      <c r="Y49" s="51"/>
      <c r="Z49" s="132">
        <f t="shared" si="0"/>
        <v>0</v>
      </c>
      <c r="AA49" s="132">
        <f t="shared" si="1"/>
        <v>685000</v>
      </c>
      <c r="AB49" s="132">
        <f t="shared" si="2"/>
        <v>0</v>
      </c>
      <c r="AC49" s="42" t="s">
        <v>377</v>
      </c>
      <c r="AD49" s="16" t="s">
        <v>62</v>
      </c>
      <c r="AE49" s="115" t="s">
        <v>378</v>
      </c>
      <c r="AF49" s="46" t="s">
        <v>379</v>
      </c>
      <c r="AG49" s="12"/>
      <c r="AH49" s="105"/>
      <c r="AI49" s="109"/>
    </row>
    <row r="50" spans="1:35" ht="409.6" x14ac:dyDescent="0.25">
      <c r="A50" s="41">
        <v>48</v>
      </c>
      <c r="B50" s="42" t="s">
        <v>325</v>
      </c>
      <c r="C50" s="42" t="s">
        <v>380</v>
      </c>
      <c r="D50" s="13" t="s">
        <v>381</v>
      </c>
      <c r="E50" s="42" t="s">
        <v>382</v>
      </c>
      <c r="F50" s="10">
        <v>2021</v>
      </c>
      <c r="G50" s="42" t="s">
        <v>383</v>
      </c>
      <c r="H50" s="43" t="s">
        <v>42</v>
      </c>
      <c r="I50" s="43" t="s">
        <v>42</v>
      </c>
      <c r="J50" s="43"/>
      <c r="K50" s="51"/>
      <c r="L50" s="72"/>
      <c r="M50" s="51"/>
      <c r="N50" s="51"/>
      <c r="O50" s="72">
        <v>100000</v>
      </c>
      <c r="P50" s="51"/>
      <c r="Q50" s="51">
        <v>280000</v>
      </c>
      <c r="R50" s="72">
        <v>120000</v>
      </c>
      <c r="S50" s="51"/>
      <c r="T50" s="51">
        <v>280000</v>
      </c>
      <c r="U50" s="72">
        <v>120000</v>
      </c>
      <c r="V50" s="51"/>
      <c r="W50" s="51">
        <v>280000</v>
      </c>
      <c r="X50" s="72">
        <v>120000</v>
      </c>
      <c r="Y50" s="51"/>
      <c r="Z50" s="132">
        <f t="shared" si="0"/>
        <v>840000</v>
      </c>
      <c r="AA50" s="132">
        <f t="shared" si="1"/>
        <v>460000</v>
      </c>
      <c r="AB50" s="132">
        <f t="shared" si="2"/>
        <v>0</v>
      </c>
      <c r="AC50" s="42" t="s">
        <v>384</v>
      </c>
      <c r="AD50" s="16" t="s">
        <v>62</v>
      </c>
      <c r="AE50" s="64" t="s">
        <v>385</v>
      </c>
      <c r="AF50" s="46" t="s">
        <v>386</v>
      </c>
      <c r="AG50" s="12" t="s">
        <v>387</v>
      </c>
      <c r="AH50" s="105"/>
      <c r="AI50" s="109"/>
    </row>
    <row r="51" spans="1:35" ht="273.60000000000002" x14ac:dyDescent="0.25">
      <c r="A51" s="41">
        <v>49</v>
      </c>
      <c r="B51" s="42" t="s">
        <v>325</v>
      </c>
      <c r="C51" s="42" t="s">
        <v>388</v>
      </c>
      <c r="D51" s="13" t="s">
        <v>389</v>
      </c>
      <c r="E51" s="42" t="s">
        <v>390</v>
      </c>
      <c r="F51" s="10" t="s">
        <v>40</v>
      </c>
      <c r="G51" s="42" t="s">
        <v>391</v>
      </c>
      <c r="H51" s="43" t="s">
        <v>42</v>
      </c>
      <c r="I51" s="43" t="s">
        <v>42</v>
      </c>
      <c r="J51" s="43" t="s">
        <v>42</v>
      </c>
      <c r="K51" s="51">
        <v>43000</v>
      </c>
      <c r="L51" s="72"/>
      <c r="M51" s="51"/>
      <c r="N51" s="51">
        <v>0</v>
      </c>
      <c r="O51" s="72"/>
      <c r="P51" s="51"/>
      <c r="Q51" s="51">
        <v>60000</v>
      </c>
      <c r="R51" s="72"/>
      <c r="S51" s="51"/>
      <c r="T51" s="51">
        <v>60000</v>
      </c>
      <c r="U51" s="72">
        <v>60000</v>
      </c>
      <c r="V51" s="51"/>
      <c r="W51" s="58"/>
      <c r="X51" s="72">
        <v>60000</v>
      </c>
      <c r="Y51" s="51"/>
      <c r="Z51" s="132">
        <f t="shared" si="0"/>
        <v>163000</v>
      </c>
      <c r="AA51" s="132">
        <f t="shared" si="1"/>
        <v>120000</v>
      </c>
      <c r="AB51" s="132">
        <f t="shared" si="2"/>
        <v>0</v>
      </c>
      <c r="AC51" s="42" t="s">
        <v>392</v>
      </c>
      <c r="AD51" s="16" t="s">
        <v>62</v>
      </c>
      <c r="AE51" s="64" t="s">
        <v>393</v>
      </c>
      <c r="AF51" s="70" t="s">
        <v>394</v>
      </c>
      <c r="AG51" s="12" t="s">
        <v>395</v>
      </c>
      <c r="AH51" s="105"/>
      <c r="AI51" s="109"/>
    </row>
    <row r="52" spans="1:35" ht="345.6" x14ac:dyDescent="0.25">
      <c r="A52" s="41">
        <v>50</v>
      </c>
      <c r="B52" s="42" t="s">
        <v>325</v>
      </c>
      <c r="C52" s="21" t="s">
        <v>388</v>
      </c>
      <c r="D52" s="13" t="s">
        <v>396</v>
      </c>
      <c r="E52" s="21" t="s">
        <v>397</v>
      </c>
      <c r="F52" s="10">
        <v>2020</v>
      </c>
      <c r="G52" s="21" t="s">
        <v>398</v>
      </c>
      <c r="H52" s="43" t="s">
        <v>42</v>
      </c>
      <c r="I52" s="43"/>
      <c r="J52" s="43"/>
      <c r="K52" s="51">
        <v>2166.59</v>
      </c>
      <c r="L52" s="72"/>
      <c r="M52" s="51"/>
      <c r="N52" s="51"/>
      <c r="O52" s="72"/>
      <c r="P52" s="51"/>
      <c r="Q52" s="51">
        <v>2244.6999999999998</v>
      </c>
      <c r="R52" s="72"/>
      <c r="S52" s="51"/>
      <c r="T52" s="51"/>
      <c r="U52" s="72"/>
      <c r="V52" s="51"/>
      <c r="W52" s="51"/>
      <c r="X52" s="72"/>
      <c r="Y52" s="51"/>
      <c r="Z52" s="132">
        <f t="shared" si="0"/>
        <v>4411.29</v>
      </c>
      <c r="AA52" s="132">
        <f t="shared" si="1"/>
        <v>0</v>
      </c>
      <c r="AB52" s="132">
        <f t="shared" si="2"/>
        <v>0</v>
      </c>
      <c r="AC52" s="42" t="s">
        <v>399</v>
      </c>
      <c r="AD52" s="16" t="s">
        <v>62</v>
      </c>
      <c r="AE52" s="64" t="s">
        <v>400</v>
      </c>
      <c r="AF52" s="46" t="s">
        <v>401</v>
      </c>
      <c r="AG52" s="12"/>
      <c r="AH52" s="105"/>
      <c r="AI52" s="109" t="s">
        <v>402</v>
      </c>
    </row>
    <row r="53" spans="1:35" ht="388.8" x14ac:dyDescent="0.25">
      <c r="A53" s="134">
        <v>51</v>
      </c>
      <c r="B53" s="21" t="s">
        <v>325</v>
      </c>
      <c r="C53" s="21" t="s">
        <v>388</v>
      </c>
      <c r="D53" s="13" t="s">
        <v>403</v>
      </c>
      <c r="E53" s="23" t="s">
        <v>404</v>
      </c>
      <c r="F53" s="10">
        <v>2020</v>
      </c>
      <c r="G53" s="23" t="s">
        <v>405</v>
      </c>
      <c r="H53" s="18" t="s">
        <v>42</v>
      </c>
      <c r="I53" s="18" t="s">
        <v>42</v>
      </c>
      <c r="J53" s="18"/>
      <c r="K53" s="17">
        <v>107000</v>
      </c>
      <c r="L53" s="72">
        <v>49000</v>
      </c>
      <c r="M53" s="17"/>
      <c r="N53" s="17">
        <v>107000</v>
      </c>
      <c r="O53" s="72">
        <v>49000</v>
      </c>
      <c r="P53" s="17"/>
      <c r="Q53" s="17">
        <v>107000</v>
      </c>
      <c r="R53" s="72">
        <v>49000</v>
      </c>
      <c r="S53" s="17"/>
      <c r="T53" s="17">
        <v>107000</v>
      </c>
      <c r="U53" s="72">
        <v>49000</v>
      </c>
      <c r="V53" s="17"/>
      <c r="W53" s="17">
        <v>107000</v>
      </c>
      <c r="X53" s="72">
        <v>49000</v>
      </c>
      <c r="Y53" s="17"/>
      <c r="Z53" s="132">
        <f t="shared" si="0"/>
        <v>535000</v>
      </c>
      <c r="AA53" s="132">
        <f t="shared" si="1"/>
        <v>245000</v>
      </c>
      <c r="AB53" s="132">
        <f t="shared" si="2"/>
        <v>0</v>
      </c>
      <c r="AC53" s="23" t="s">
        <v>406</v>
      </c>
      <c r="AD53" s="16" t="s">
        <v>62</v>
      </c>
      <c r="AE53" s="119" t="s">
        <v>407</v>
      </c>
      <c r="AF53" s="24" t="s">
        <v>408</v>
      </c>
      <c r="AG53" s="12" t="s">
        <v>409</v>
      </c>
      <c r="AH53" s="107"/>
      <c r="AI53" s="109" t="s">
        <v>410</v>
      </c>
    </row>
    <row r="54" spans="1:35" ht="409.6" hidden="1" x14ac:dyDescent="0.25">
      <c r="A54" s="41">
        <v>52</v>
      </c>
      <c r="B54" s="42" t="s">
        <v>325</v>
      </c>
      <c r="C54" s="42" t="s">
        <v>388</v>
      </c>
      <c r="D54" s="13" t="s">
        <v>411</v>
      </c>
      <c r="E54" s="42" t="s">
        <v>412</v>
      </c>
      <c r="F54" s="10">
        <v>2021</v>
      </c>
      <c r="G54" s="42" t="s">
        <v>413</v>
      </c>
      <c r="H54" s="43"/>
      <c r="I54" s="43" t="s">
        <v>42</v>
      </c>
      <c r="J54" s="43"/>
      <c r="K54" s="51"/>
      <c r="L54" s="72"/>
      <c r="M54" s="51"/>
      <c r="N54" s="51"/>
      <c r="O54" s="72">
        <v>60000</v>
      </c>
      <c r="P54" s="51"/>
      <c r="Q54" s="51"/>
      <c r="R54" s="72">
        <v>60000</v>
      </c>
      <c r="S54" s="51"/>
      <c r="T54" s="51"/>
      <c r="U54" s="72">
        <v>60000</v>
      </c>
      <c r="V54" s="51"/>
      <c r="W54" s="51"/>
      <c r="X54" s="72">
        <v>60000</v>
      </c>
      <c r="Y54" s="51"/>
      <c r="Z54" s="132">
        <f t="shared" si="0"/>
        <v>0</v>
      </c>
      <c r="AA54" s="132">
        <f t="shared" si="1"/>
        <v>240000</v>
      </c>
      <c r="AB54" s="132">
        <f t="shared" si="2"/>
        <v>0</v>
      </c>
      <c r="AC54" s="42" t="s">
        <v>414</v>
      </c>
      <c r="AD54" s="16" t="s">
        <v>62</v>
      </c>
      <c r="AE54" s="64" t="s">
        <v>415</v>
      </c>
      <c r="AF54" s="46" t="s">
        <v>416</v>
      </c>
      <c r="AG54" s="12" t="s">
        <v>417</v>
      </c>
      <c r="AH54" s="105"/>
      <c r="AI54" s="109"/>
    </row>
    <row r="55" spans="1:35" ht="409.6" x14ac:dyDescent="0.25">
      <c r="A55" s="41">
        <v>53</v>
      </c>
      <c r="B55" s="42" t="s">
        <v>325</v>
      </c>
      <c r="C55" s="42" t="s">
        <v>388</v>
      </c>
      <c r="D55" s="13" t="s">
        <v>418</v>
      </c>
      <c r="E55" s="42" t="s">
        <v>419</v>
      </c>
      <c r="F55" s="10">
        <v>2022</v>
      </c>
      <c r="G55" s="42" t="s">
        <v>420</v>
      </c>
      <c r="H55" s="43" t="s">
        <v>42</v>
      </c>
      <c r="I55" s="43" t="s">
        <v>42</v>
      </c>
      <c r="J55" s="43" t="s">
        <v>42</v>
      </c>
      <c r="K55" s="51">
        <v>32000</v>
      </c>
      <c r="L55" s="72"/>
      <c r="M55" s="51">
        <v>21000</v>
      </c>
      <c r="N55" s="51">
        <v>32000</v>
      </c>
      <c r="O55" s="72"/>
      <c r="P55" s="51">
        <v>25000</v>
      </c>
      <c r="Q55" s="51"/>
      <c r="R55" s="72"/>
      <c r="S55" s="51">
        <v>29250</v>
      </c>
      <c r="T55" s="51"/>
      <c r="U55" s="72"/>
      <c r="V55" s="51">
        <v>70089</v>
      </c>
      <c r="W55" s="51"/>
      <c r="X55" s="72"/>
      <c r="Y55" s="51">
        <v>39089</v>
      </c>
      <c r="Z55" s="132">
        <f t="shared" si="0"/>
        <v>64000</v>
      </c>
      <c r="AA55" s="132">
        <f t="shared" si="1"/>
        <v>0</v>
      </c>
      <c r="AB55" s="132">
        <f t="shared" si="2"/>
        <v>184428</v>
      </c>
      <c r="AC55" s="42" t="s">
        <v>421</v>
      </c>
      <c r="AD55" s="16" t="s">
        <v>62</v>
      </c>
      <c r="AE55" s="90" t="s">
        <v>422</v>
      </c>
      <c r="AF55" s="70"/>
      <c r="AG55" s="12"/>
      <c r="AH55" s="105"/>
      <c r="AI55" s="109"/>
    </row>
    <row r="56" spans="1:35" ht="409.6" x14ac:dyDescent="0.25">
      <c r="A56" s="41">
        <v>54</v>
      </c>
      <c r="B56" s="42" t="s">
        <v>325</v>
      </c>
      <c r="C56" s="42" t="s">
        <v>423</v>
      </c>
      <c r="D56" s="13" t="s">
        <v>424</v>
      </c>
      <c r="E56" s="42" t="s">
        <v>425</v>
      </c>
      <c r="F56" s="10">
        <v>2024</v>
      </c>
      <c r="G56" s="42" t="s">
        <v>426</v>
      </c>
      <c r="H56" s="43" t="s">
        <v>42</v>
      </c>
      <c r="I56" s="43" t="s">
        <v>42</v>
      </c>
      <c r="J56" s="43" t="s">
        <v>42</v>
      </c>
      <c r="K56" s="51"/>
      <c r="L56" s="72"/>
      <c r="M56" s="51"/>
      <c r="N56" s="51"/>
      <c r="O56" s="72"/>
      <c r="P56" s="51"/>
      <c r="Q56" s="51"/>
      <c r="R56" s="72"/>
      <c r="S56" s="51"/>
      <c r="T56" s="51"/>
      <c r="U56" s="72"/>
      <c r="V56" s="51"/>
      <c r="W56" s="51"/>
      <c r="X56" s="72"/>
      <c r="Y56" s="51"/>
      <c r="Z56" s="132">
        <f t="shared" si="0"/>
        <v>0</v>
      </c>
      <c r="AA56" s="132">
        <f t="shared" si="1"/>
        <v>0</v>
      </c>
      <c r="AB56" s="132">
        <f t="shared" si="2"/>
        <v>0</v>
      </c>
      <c r="AC56" s="42" t="s">
        <v>427</v>
      </c>
      <c r="AD56" s="14" t="s">
        <v>44</v>
      </c>
      <c r="AE56" s="91" t="s">
        <v>428</v>
      </c>
      <c r="AF56" s="5" t="s">
        <v>429</v>
      </c>
      <c r="AG56" s="12" t="s">
        <v>430</v>
      </c>
      <c r="AH56" s="105"/>
      <c r="AI56" s="109"/>
    </row>
    <row r="57" spans="1:35" ht="409.6" x14ac:dyDescent="0.25">
      <c r="A57" s="41">
        <v>55</v>
      </c>
      <c r="B57" s="42" t="s">
        <v>325</v>
      </c>
      <c r="C57" s="21" t="s">
        <v>431</v>
      </c>
      <c r="D57" s="13" t="s">
        <v>432</v>
      </c>
      <c r="E57" s="21" t="s">
        <v>433</v>
      </c>
      <c r="F57" s="10">
        <v>2021</v>
      </c>
      <c r="G57" s="21" t="s">
        <v>434</v>
      </c>
      <c r="H57" s="43" t="s">
        <v>42</v>
      </c>
      <c r="I57" s="43"/>
      <c r="J57" s="43" t="s">
        <v>42</v>
      </c>
      <c r="K57" s="44"/>
      <c r="L57" s="74"/>
      <c r="M57" s="44"/>
      <c r="N57" s="51">
        <f>460000+7500</f>
        <v>467500</v>
      </c>
      <c r="O57" s="74"/>
      <c r="P57" s="44"/>
      <c r="Q57" s="51">
        <f>630000+22500</f>
        <v>652500</v>
      </c>
      <c r="R57" s="74"/>
      <c r="S57" s="44"/>
      <c r="T57" s="51">
        <v>195000</v>
      </c>
      <c r="U57" s="74"/>
      <c r="V57" s="44">
        <v>15609</v>
      </c>
      <c r="W57" s="44"/>
      <c r="X57" s="74"/>
      <c r="Y57" s="44">
        <v>15922</v>
      </c>
      <c r="Z57" s="132">
        <f t="shared" si="0"/>
        <v>1315000</v>
      </c>
      <c r="AA57" s="132">
        <f t="shared" si="1"/>
        <v>0</v>
      </c>
      <c r="AB57" s="132">
        <f t="shared" si="2"/>
        <v>31531</v>
      </c>
      <c r="AC57" s="42" t="s">
        <v>435</v>
      </c>
      <c r="AD57" s="16" t="s">
        <v>62</v>
      </c>
      <c r="AE57" s="115" t="s">
        <v>436</v>
      </c>
      <c r="AF57" s="70" t="s">
        <v>437</v>
      </c>
      <c r="AG57" s="12"/>
      <c r="AH57" s="105"/>
      <c r="AI57" s="109" t="s">
        <v>438</v>
      </c>
    </row>
    <row r="58" spans="1:35" ht="244.8" x14ac:dyDescent="0.25">
      <c r="A58" s="41">
        <v>56</v>
      </c>
      <c r="B58" s="42" t="s">
        <v>325</v>
      </c>
      <c r="C58" s="42" t="s">
        <v>431</v>
      </c>
      <c r="D58" s="13" t="s">
        <v>439</v>
      </c>
      <c r="E58" s="42" t="s">
        <v>440</v>
      </c>
      <c r="F58" s="10" t="s">
        <v>40</v>
      </c>
      <c r="G58" s="42" t="s">
        <v>441</v>
      </c>
      <c r="H58" s="43" t="s">
        <v>42</v>
      </c>
      <c r="I58" s="43"/>
      <c r="J58" s="43"/>
      <c r="K58" s="51"/>
      <c r="L58" s="72"/>
      <c r="M58" s="51"/>
      <c r="N58" s="51"/>
      <c r="O58" s="72"/>
      <c r="P58" s="51"/>
      <c r="Q58" s="51"/>
      <c r="R58" s="72"/>
      <c r="S58" s="51"/>
      <c r="T58" s="51"/>
      <c r="U58" s="72"/>
      <c r="V58" s="51"/>
      <c r="W58" s="51">
        <v>550000</v>
      </c>
      <c r="X58" s="72"/>
      <c r="Y58" s="51"/>
      <c r="Z58" s="132">
        <f t="shared" si="0"/>
        <v>550000</v>
      </c>
      <c r="AA58" s="132">
        <f t="shared" si="1"/>
        <v>0</v>
      </c>
      <c r="AB58" s="132">
        <f t="shared" si="2"/>
        <v>0</v>
      </c>
      <c r="AC58" s="42" t="s">
        <v>442</v>
      </c>
      <c r="AD58" s="14" t="s">
        <v>44</v>
      </c>
      <c r="AE58" s="64" t="s">
        <v>443</v>
      </c>
      <c r="AF58" s="46" t="s">
        <v>444</v>
      </c>
      <c r="AG58" s="12"/>
      <c r="AH58" s="105"/>
      <c r="AI58" s="109"/>
    </row>
    <row r="59" spans="1:35" ht="409.6" x14ac:dyDescent="0.25">
      <c r="A59" s="41">
        <v>57</v>
      </c>
      <c r="B59" s="42" t="s">
        <v>325</v>
      </c>
      <c r="C59" s="42" t="s">
        <v>431</v>
      </c>
      <c r="D59" s="13" t="s">
        <v>445</v>
      </c>
      <c r="E59" s="42" t="s">
        <v>446</v>
      </c>
      <c r="F59" s="10">
        <v>2023</v>
      </c>
      <c r="G59" s="42" t="s">
        <v>447</v>
      </c>
      <c r="H59" s="43" t="s">
        <v>42</v>
      </c>
      <c r="I59" s="43"/>
      <c r="J59" s="43" t="s">
        <v>42</v>
      </c>
      <c r="K59" s="51"/>
      <c r="L59" s="72"/>
      <c r="M59" s="51"/>
      <c r="N59" s="51"/>
      <c r="O59" s="72"/>
      <c r="P59" s="51"/>
      <c r="Q59" s="51">
        <v>493000</v>
      </c>
      <c r="R59" s="72"/>
      <c r="S59" s="51"/>
      <c r="T59" s="51">
        <v>493000</v>
      </c>
      <c r="U59" s="72"/>
      <c r="V59" s="51"/>
      <c r="W59" s="51">
        <v>493000</v>
      </c>
      <c r="X59" s="72"/>
      <c r="Y59" s="51"/>
      <c r="Z59" s="132">
        <f t="shared" si="0"/>
        <v>1479000</v>
      </c>
      <c r="AA59" s="132">
        <f t="shared" si="1"/>
        <v>0</v>
      </c>
      <c r="AB59" s="132">
        <f t="shared" si="2"/>
        <v>0</v>
      </c>
      <c r="AC59" s="42" t="s">
        <v>448</v>
      </c>
      <c r="AD59" s="14" t="s">
        <v>44</v>
      </c>
      <c r="AE59" s="115" t="s">
        <v>449</v>
      </c>
      <c r="AF59" s="70" t="s">
        <v>450</v>
      </c>
      <c r="AG59" s="12"/>
      <c r="AH59" s="105"/>
      <c r="AI59" s="109" t="s">
        <v>451</v>
      </c>
    </row>
    <row r="60" spans="1:35" ht="345.6" x14ac:dyDescent="0.25">
      <c r="A60" s="41">
        <v>58</v>
      </c>
      <c r="B60" s="42" t="s">
        <v>325</v>
      </c>
      <c r="C60" s="42" t="s">
        <v>431</v>
      </c>
      <c r="D60" s="13" t="s">
        <v>452</v>
      </c>
      <c r="E60" s="42" t="s">
        <v>453</v>
      </c>
      <c r="F60" s="10" t="s">
        <v>40</v>
      </c>
      <c r="G60" s="42" t="s">
        <v>454</v>
      </c>
      <c r="H60" s="43" t="s">
        <v>42</v>
      </c>
      <c r="I60" s="43"/>
      <c r="J60" s="43"/>
      <c r="K60" s="51"/>
      <c r="L60" s="72"/>
      <c r="M60" s="51"/>
      <c r="N60" s="51"/>
      <c r="O60" s="72"/>
      <c r="P60" s="51"/>
      <c r="Q60" s="51">
        <v>1455000</v>
      </c>
      <c r="R60" s="72"/>
      <c r="S60" s="51"/>
      <c r="T60" s="51"/>
      <c r="U60" s="72"/>
      <c r="V60" s="51"/>
      <c r="W60" s="51"/>
      <c r="X60" s="72"/>
      <c r="Y60" s="51"/>
      <c r="Z60" s="132">
        <f t="shared" si="0"/>
        <v>1455000</v>
      </c>
      <c r="AA60" s="132">
        <f t="shared" si="1"/>
        <v>0</v>
      </c>
      <c r="AB60" s="132">
        <f t="shared" si="2"/>
        <v>0</v>
      </c>
      <c r="AC60" s="42" t="s">
        <v>455</v>
      </c>
      <c r="AD60" s="16" t="s">
        <v>62</v>
      </c>
      <c r="AE60" s="64" t="s">
        <v>456</v>
      </c>
      <c r="AF60" s="46"/>
      <c r="AG60" s="12"/>
      <c r="AH60" s="105"/>
      <c r="AI60" s="109"/>
    </row>
    <row r="61" spans="1:35" ht="345.6" x14ac:dyDescent="0.25">
      <c r="A61" s="41">
        <v>59</v>
      </c>
      <c r="B61" s="42" t="s">
        <v>325</v>
      </c>
      <c r="C61" s="42" t="s">
        <v>431</v>
      </c>
      <c r="D61" s="13" t="s">
        <v>457</v>
      </c>
      <c r="E61" s="42" t="s">
        <v>458</v>
      </c>
      <c r="F61" s="10">
        <v>2023</v>
      </c>
      <c r="G61" s="42" t="s">
        <v>459</v>
      </c>
      <c r="H61" s="43" t="s">
        <v>42</v>
      </c>
      <c r="I61" s="43" t="s">
        <v>42</v>
      </c>
      <c r="J61" s="43"/>
      <c r="K61" s="51">
        <v>16000</v>
      </c>
      <c r="L61" s="72"/>
      <c r="M61" s="51"/>
      <c r="N61" s="51">
        <v>58000</v>
      </c>
      <c r="O61" s="72">
        <v>200000</v>
      </c>
      <c r="P61" s="51"/>
      <c r="Q61" s="51">
        <v>28000</v>
      </c>
      <c r="R61" s="72">
        <v>200000</v>
      </c>
      <c r="S61" s="51"/>
      <c r="T61" s="51">
        <v>31750</v>
      </c>
      <c r="U61" s="72">
        <v>200000</v>
      </c>
      <c r="V61" s="51"/>
      <c r="W61" s="51"/>
      <c r="X61" s="72">
        <v>200000</v>
      </c>
      <c r="Y61" s="51"/>
      <c r="Z61" s="132">
        <f t="shared" si="0"/>
        <v>133750</v>
      </c>
      <c r="AA61" s="132">
        <f t="shared" si="1"/>
        <v>800000</v>
      </c>
      <c r="AB61" s="132">
        <f t="shared" si="2"/>
        <v>0</v>
      </c>
      <c r="AC61" s="42" t="s">
        <v>460</v>
      </c>
      <c r="AD61" s="16" t="s">
        <v>62</v>
      </c>
      <c r="AE61" s="64" t="s">
        <v>461</v>
      </c>
      <c r="AF61" s="70" t="s">
        <v>462</v>
      </c>
      <c r="AG61" s="12" t="s">
        <v>463</v>
      </c>
      <c r="AH61" s="105"/>
      <c r="AI61" s="109"/>
    </row>
    <row r="62" spans="1:35" ht="403.2" x14ac:dyDescent="0.25">
      <c r="A62" s="41">
        <v>60</v>
      </c>
      <c r="B62" s="42" t="s">
        <v>325</v>
      </c>
      <c r="C62" s="42" t="s">
        <v>464</v>
      </c>
      <c r="D62" s="13" t="s">
        <v>465</v>
      </c>
      <c r="E62" s="42" t="s">
        <v>466</v>
      </c>
      <c r="F62" s="10" t="s">
        <v>40</v>
      </c>
      <c r="G62" s="42" t="s">
        <v>467</v>
      </c>
      <c r="H62" s="43" t="s">
        <v>42</v>
      </c>
      <c r="I62" s="43"/>
      <c r="J62" s="43"/>
      <c r="K62" s="51"/>
      <c r="L62" s="72"/>
      <c r="M62" s="51"/>
      <c r="N62" s="51"/>
      <c r="O62" s="72"/>
      <c r="P62" s="51"/>
      <c r="Q62" s="51"/>
      <c r="R62" s="72"/>
      <c r="S62" s="51"/>
      <c r="T62" s="51"/>
      <c r="U62" s="72"/>
      <c r="V62" s="51"/>
      <c r="W62" s="51"/>
      <c r="X62" s="72"/>
      <c r="Y62" s="51"/>
      <c r="Z62" s="132">
        <f t="shared" si="0"/>
        <v>0</v>
      </c>
      <c r="AA62" s="132">
        <f t="shared" si="1"/>
        <v>0</v>
      </c>
      <c r="AB62" s="132">
        <f t="shared" si="2"/>
        <v>0</v>
      </c>
      <c r="AC62" s="42" t="s">
        <v>468</v>
      </c>
      <c r="AD62" s="16" t="s">
        <v>62</v>
      </c>
      <c r="AE62" s="64" t="s">
        <v>469</v>
      </c>
      <c r="AF62" s="46"/>
      <c r="AG62" s="12"/>
      <c r="AH62" s="105"/>
      <c r="AI62" s="109"/>
    </row>
    <row r="63" spans="1:35" ht="273.60000000000002" x14ac:dyDescent="0.25">
      <c r="A63" s="41">
        <v>61</v>
      </c>
      <c r="B63" s="42" t="s">
        <v>325</v>
      </c>
      <c r="C63" s="42" t="s">
        <v>431</v>
      </c>
      <c r="D63" s="13" t="s">
        <v>470</v>
      </c>
      <c r="E63" s="42" t="s">
        <v>471</v>
      </c>
      <c r="F63" s="10" t="s">
        <v>472</v>
      </c>
      <c r="G63" s="42" t="s">
        <v>473</v>
      </c>
      <c r="H63" s="43" t="s">
        <v>42</v>
      </c>
      <c r="I63" s="43"/>
      <c r="J63" s="43"/>
      <c r="K63" s="51"/>
      <c r="L63" s="72"/>
      <c r="M63" s="51"/>
      <c r="N63" s="51"/>
      <c r="O63" s="72"/>
      <c r="P63" s="51"/>
      <c r="Q63" s="51"/>
      <c r="R63" s="72"/>
      <c r="S63" s="51"/>
      <c r="T63" s="51"/>
      <c r="U63" s="72"/>
      <c r="V63" s="51"/>
      <c r="W63" s="51"/>
      <c r="X63" s="72"/>
      <c r="Y63" s="51"/>
      <c r="Z63" s="132">
        <f t="shared" si="0"/>
        <v>0</v>
      </c>
      <c r="AA63" s="132">
        <f t="shared" si="1"/>
        <v>0</v>
      </c>
      <c r="AB63" s="132">
        <f t="shared" si="2"/>
        <v>0</v>
      </c>
      <c r="AC63" s="42" t="s">
        <v>474</v>
      </c>
      <c r="AD63" s="16" t="s">
        <v>62</v>
      </c>
      <c r="AE63" s="64" t="s">
        <v>475</v>
      </c>
      <c r="AF63" s="70" t="s">
        <v>476</v>
      </c>
      <c r="AG63" s="12"/>
      <c r="AH63" s="105"/>
      <c r="AI63" s="109"/>
    </row>
    <row r="64" spans="1:35" ht="158.4" x14ac:dyDescent="0.25">
      <c r="A64" s="41">
        <v>62</v>
      </c>
      <c r="B64" s="42" t="s">
        <v>325</v>
      </c>
      <c r="C64" s="42" t="s">
        <v>477</v>
      </c>
      <c r="D64" s="13" t="s">
        <v>478</v>
      </c>
      <c r="E64" s="42" t="s">
        <v>479</v>
      </c>
      <c r="F64" s="10" t="s">
        <v>226</v>
      </c>
      <c r="G64" s="42" t="s">
        <v>480</v>
      </c>
      <c r="H64" s="43" t="s">
        <v>42</v>
      </c>
      <c r="I64" s="43"/>
      <c r="J64" s="43" t="s">
        <v>42</v>
      </c>
      <c r="K64" s="51"/>
      <c r="L64" s="72"/>
      <c r="M64" s="51"/>
      <c r="N64" s="51"/>
      <c r="O64" s="72"/>
      <c r="P64" s="51"/>
      <c r="Q64" s="51"/>
      <c r="R64" s="72"/>
      <c r="S64" s="51"/>
      <c r="T64" s="51"/>
      <c r="U64" s="72"/>
      <c r="V64" s="51"/>
      <c r="W64" s="51"/>
      <c r="X64" s="72"/>
      <c r="Y64" s="51"/>
      <c r="Z64" s="132">
        <f t="shared" si="0"/>
        <v>0</v>
      </c>
      <c r="AA64" s="132">
        <f t="shared" si="1"/>
        <v>0</v>
      </c>
      <c r="AB64" s="132">
        <f t="shared" si="2"/>
        <v>0</v>
      </c>
      <c r="AC64" s="42" t="s">
        <v>481</v>
      </c>
      <c r="AD64" s="14" t="s">
        <v>44</v>
      </c>
      <c r="AE64" s="115" t="s">
        <v>482</v>
      </c>
      <c r="AF64" s="46" t="s">
        <v>483</v>
      </c>
      <c r="AG64" s="12" t="s">
        <v>484</v>
      </c>
      <c r="AH64" s="105"/>
      <c r="AI64" s="109" t="s">
        <v>485</v>
      </c>
    </row>
    <row r="65" spans="1:35" ht="302.39999999999998" x14ac:dyDescent="0.25">
      <c r="A65" s="41">
        <v>63</v>
      </c>
      <c r="B65" s="42" t="s">
        <v>325</v>
      </c>
      <c r="C65" s="42" t="s">
        <v>486</v>
      </c>
      <c r="D65" s="13" t="s">
        <v>487</v>
      </c>
      <c r="E65" s="42" t="s">
        <v>488</v>
      </c>
      <c r="F65" s="10" t="s">
        <v>226</v>
      </c>
      <c r="G65" s="42" t="s">
        <v>489</v>
      </c>
      <c r="H65" s="43" t="s">
        <v>42</v>
      </c>
      <c r="I65" s="43" t="s">
        <v>42</v>
      </c>
      <c r="J65" s="43"/>
      <c r="K65" s="17"/>
      <c r="L65" s="72"/>
      <c r="M65" s="17"/>
      <c r="N65" s="17">
        <v>10000</v>
      </c>
      <c r="O65" s="72"/>
      <c r="P65" s="17"/>
      <c r="Q65" s="17">
        <v>22500</v>
      </c>
      <c r="R65" s="72"/>
      <c r="S65" s="17"/>
      <c r="T65" s="17">
        <v>10000</v>
      </c>
      <c r="U65" s="72"/>
      <c r="V65" s="17"/>
      <c r="W65" s="17"/>
      <c r="X65" s="72"/>
      <c r="Y65" s="17"/>
      <c r="Z65" s="132">
        <f t="shared" si="0"/>
        <v>42500</v>
      </c>
      <c r="AA65" s="132">
        <f t="shared" si="1"/>
        <v>0</v>
      </c>
      <c r="AB65" s="132">
        <f t="shared" si="2"/>
        <v>0</v>
      </c>
      <c r="AC65" s="42" t="s">
        <v>490</v>
      </c>
      <c r="AD65" s="14" t="s">
        <v>44</v>
      </c>
      <c r="AE65" s="64" t="s">
        <v>529</v>
      </c>
      <c r="AF65" s="46"/>
      <c r="AG65" s="12" t="s">
        <v>491</v>
      </c>
      <c r="AH65" s="106" t="s">
        <v>82</v>
      </c>
      <c r="AI65" s="109" t="s">
        <v>492</v>
      </c>
    </row>
    <row r="66" spans="1:35" ht="360" x14ac:dyDescent="0.3">
      <c r="A66" s="41">
        <v>64</v>
      </c>
      <c r="B66" s="42" t="s">
        <v>493</v>
      </c>
      <c r="C66" s="42" t="s">
        <v>494</v>
      </c>
      <c r="D66" s="13" t="s">
        <v>495</v>
      </c>
      <c r="E66" s="42" t="s">
        <v>496</v>
      </c>
      <c r="F66" s="25" t="s">
        <v>125</v>
      </c>
      <c r="G66" s="42" t="s">
        <v>497</v>
      </c>
      <c r="H66" s="43" t="s">
        <v>42</v>
      </c>
      <c r="I66" s="43" t="s">
        <v>42</v>
      </c>
      <c r="J66" s="43" t="s">
        <v>42</v>
      </c>
      <c r="K66" s="51">
        <v>207000</v>
      </c>
      <c r="L66" s="72">
        <v>1290116.67</v>
      </c>
      <c r="M66" s="51">
        <v>36000</v>
      </c>
      <c r="N66" s="51">
        <v>266208</v>
      </c>
      <c r="O66" s="72">
        <f>1308398.5+45000</f>
        <v>1353398.5</v>
      </c>
      <c r="P66" s="51">
        <v>36200</v>
      </c>
      <c r="Q66" s="51">
        <v>241000</v>
      </c>
      <c r="R66" s="72">
        <v>1447819</v>
      </c>
      <c r="S66" s="51">
        <v>36586</v>
      </c>
      <c r="T66" s="51">
        <v>256000</v>
      </c>
      <c r="U66" s="72">
        <v>1556928</v>
      </c>
      <c r="V66" s="51">
        <v>41000</v>
      </c>
      <c r="W66" s="51">
        <v>260419</v>
      </c>
      <c r="X66" s="72"/>
      <c r="Y66" s="51">
        <v>44163.199999999997</v>
      </c>
      <c r="Z66" s="132">
        <f t="shared" si="0"/>
        <v>1230627</v>
      </c>
      <c r="AA66" s="132">
        <f t="shared" si="1"/>
        <v>5648262.1699999999</v>
      </c>
      <c r="AB66" s="132">
        <f t="shared" si="2"/>
        <v>193949.2</v>
      </c>
      <c r="AC66" s="42" t="s">
        <v>498</v>
      </c>
      <c r="AD66" s="14" t="s">
        <v>44</v>
      </c>
      <c r="AE66" s="115" t="s">
        <v>499</v>
      </c>
      <c r="AF66" s="46"/>
      <c r="AG66" s="12" t="s">
        <v>500</v>
      </c>
      <c r="AH66" s="105"/>
      <c r="AI66" s="109" t="s">
        <v>501</v>
      </c>
    </row>
    <row r="67" spans="1:35" ht="403.2" x14ac:dyDescent="0.25">
      <c r="A67" s="26">
        <v>65</v>
      </c>
      <c r="B67" s="60" t="s">
        <v>493</v>
      </c>
      <c r="C67" s="60" t="s">
        <v>494</v>
      </c>
      <c r="D67" s="27" t="s">
        <v>502</v>
      </c>
      <c r="E67" s="60" t="s">
        <v>503</v>
      </c>
      <c r="F67" s="28">
        <v>2023</v>
      </c>
      <c r="G67" s="60" t="s">
        <v>504</v>
      </c>
      <c r="H67" s="61" t="s">
        <v>42</v>
      </c>
      <c r="I67" s="61"/>
      <c r="J67" s="61" t="s">
        <v>42</v>
      </c>
      <c r="K67" s="62"/>
      <c r="L67" s="79"/>
      <c r="M67" s="62"/>
      <c r="N67" s="62"/>
      <c r="O67" s="79"/>
      <c r="P67" s="62"/>
      <c r="Q67" s="62"/>
      <c r="R67" s="79"/>
      <c r="S67" s="62"/>
      <c r="T67" s="62"/>
      <c r="U67" s="79"/>
      <c r="V67" s="62"/>
      <c r="W67" s="62"/>
      <c r="X67" s="79"/>
      <c r="Y67" s="62"/>
      <c r="Z67" s="132">
        <f t="shared" si="0"/>
        <v>0</v>
      </c>
      <c r="AA67" s="132">
        <f t="shared" si="1"/>
        <v>0</v>
      </c>
      <c r="AB67" s="132">
        <f t="shared" si="2"/>
        <v>0</v>
      </c>
      <c r="AC67" s="60" t="s">
        <v>505</v>
      </c>
      <c r="AD67" s="14" t="s">
        <v>44</v>
      </c>
      <c r="AE67" s="90" t="s">
        <v>506</v>
      </c>
      <c r="AF67" s="113" t="s">
        <v>507</v>
      </c>
      <c r="AG67" s="114" t="s">
        <v>508</v>
      </c>
      <c r="AH67" s="108"/>
      <c r="AI67" s="109" t="s">
        <v>509</v>
      </c>
    </row>
    <row r="68" spans="1:35" ht="42" hidden="1" customHeight="1" x14ac:dyDescent="0.25">
      <c r="A68" s="29"/>
      <c r="B68" s="30"/>
      <c r="C68" s="30"/>
      <c r="D68" s="30"/>
      <c r="E68" s="140" t="s">
        <v>532</v>
      </c>
      <c r="F68" s="30"/>
      <c r="G68" s="30"/>
      <c r="H68" s="30"/>
      <c r="I68" s="30"/>
      <c r="J68" s="30"/>
      <c r="K68" s="31">
        <f t="shared" ref="K68:O68" si="3">SUM(K3:K67)</f>
        <v>2997468.48</v>
      </c>
      <c r="L68" s="80">
        <f t="shared" si="3"/>
        <v>2189764.4</v>
      </c>
      <c r="M68" s="31">
        <f t="shared" si="3"/>
        <v>1317554.18</v>
      </c>
      <c r="N68" s="31">
        <f t="shared" si="3"/>
        <v>3894626.2199999997</v>
      </c>
      <c r="O68" s="80">
        <f t="shared" si="3"/>
        <v>3804638.4</v>
      </c>
      <c r="P68" s="31">
        <f>SUM(P3:P67)</f>
        <v>1113355.52</v>
      </c>
      <c r="Q68" s="31">
        <f>SUM(Q3:Q67)</f>
        <v>6948781.6799999997</v>
      </c>
      <c r="R68" s="80">
        <f t="shared" ref="R68" si="4">SUM(R3:R67)</f>
        <v>5838836.46</v>
      </c>
      <c r="S68" s="31">
        <f>SUM(S3:S67)</f>
        <v>1343524.5899999999</v>
      </c>
      <c r="T68" s="31">
        <f>SUM(T3:T67)</f>
        <v>6627534.6399999997</v>
      </c>
      <c r="U68" s="80">
        <f t="shared" ref="U68" si="5">SUM(U3:U67)</f>
        <v>5696487</v>
      </c>
      <c r="V68" s="31">
        <f>SUM(V3:V67)</f>
        <v>1264698</v>
      </c>
      <c r="W68" s="31">
        <f>SUM(W3:W67)</f>
        <v>7575678.2299999995</v>
      </c>
      <c r="X68" s="80">
        <f t="shared" ref="X68" si="6">SUM(X3:X67)</f>
        <v>4284097</v>
      </c>
      <c r="Y68" s="31">
        <f>SUM(Y3:Y67)</f>
        <v>1254084.2</v>
      </c>
      <c r="Z68" s="138">
        <f>+K68+N68+Q68+T68+W68</f>
        <v>28044089.25</v>
      </c>
      <c r="AA68" s="138">
        <f>L68+O68+R68+U68+X68</f>
        <v>21813823.259999998</v>
      </c>
      <c r="AB68" s="138">
        <f>M68+P68+S68+V68+Y68</f>
        <v>6293216.4900000002</v>
      </c>
      <c r="AC68" s="30"/>
      <c r="AD68" s="30"/>
      <c r="AE68" s="67"/>
      <c r="AF68" s="32"/>
      <c r="AG68" s="33"/>
      <c r="AH68" s="34"/>
      <c r="AI68" s="99"/>
    </row>
    <row r="69" spans="1:35" ht="15.75" customHeight="1" x14ac:dyDescent="0.25">
      <c r="A69" s="6"/>
      <c r="B69" s="7"/>
      <c r="C69" s="7"/>
      <c r="D69" s="7"/>
      <c r="E69" s="7"/>
      <c r="F69" s="7"/>
      <c r="G69" s="7"/>
      <c r="H69" s="7"/>
      <c r="I69" s="7"/>
      <c r="J69" s="7"/>
      <c r="K69" s="35"/>
      <c r="L69" s="81"/>
      <c r="M69" s="35"/>
      <c r="N69" s="35"/>
      <c r="O69" s="81"/>
      <c r="P69" s="35"/>
      <c r="Q69" s="35"/>
      <c r="R69" s="81"/>
      <c r="S69" s="35"/>
      <c r="T69" s="35"/>
      <c r="U69" s="81"/>
      <c r="V69" s="35"/>
      <c r="W69" s="35"/>
      <c r="X69" s="81"/>
      <c r="Y69" s="35"/>
      <c r="Z69" s="35"/>
      <c r="AA69" s="35"/>
      <c r="AB69" s="35"/>
      <c r="AC69" s="7"/>
      <c r="AD69" s="7"/>
      <c r="AE69" s="36"/>
      <c r="AF69" s="7"/>
      <c r="AG69" s="6"/>
      <c r="AH69" s="7"/>
      <c r="AI69" s="6"/>
    </row>
    <row r="70" spans="1:35" ht="15.75" customHeight="1" x14ac:dyDescent="0.25">
      <c r="A70" s="6"/>
      <c r="B70" s="7"/>
      <c r="C70" s="7"/>
      <c r="D70" s="7"/>
      <c r="E70" s="7"/>
      <c r="F70" s="7"/>
      <c r="G70" s="7"/>
      <c r="H70" s="7"/>
      <c r="I70" s="7"/>
      <c r="J70" s="7"/>
      <c r="K70" s="35"/>
      <c r="L70" s="81"/>
      <c r="M70" s="35"/>
      <c r="N70" s="35"/>
      <c r="O70" s="81"/>
      <c r="P70" s="35"/>
      <c r="Q70" s="35"/>
      <c r="R70" s="81"/>
      <c r="S70" s="35"/>
      <c r="T70" s="35"/>
      <c r="U70" s="81"/>
      <c r="V70" s="35"/>
      <c r="W70" s="35"/>
      <c r="X70" s="81"/>
      <c r="Y70" s="35"/>
      <c r="Z70" s="35"/>
      <c r="AA70" s="35"/>
      <c r="AB70" s="35"/>
      <c r="AC70" s="7"/>
      <c r="AD70" s="7"/>
      <c r="AE70" s="36"/>
      <c r="AF70" s="7"/>
      <c r="AG70" s="6"/>
      <c r="AH70" s="7"/>
      <c r="AI70" s="6"/>
    </row>
    <row r="71" spans="1:35" ht="15.75" customHeight="1" x14ac:dyDescent="0.25">
      <c r="A71" s="6"/>
      <c r="B71" s="7"/>
      <c r="C71" s="7"/>
      <c r="D71" s="7"/>
      <c r="E71" s="7"/>
      <c r="F71" s="7"/>
      <c r="G71" s="7"/>
      <c r="H71" s="7"/>
      <c r="I71" s="7"/>
      <c r="J71" s="7"/>
      <c r="K71" s="35"/>
      <c r="L71" s="81"/>
      <c r="M71" s="35"/>
      <c r="N71" s="35"/>
      <c r="O71" s="81"/>
      <c r="P71" s="35"/>
      <c r="Q71" s="35"/>
      <c r="R71" s="81"/>
      <c r="S71" s="35"/>
      <c r="T71" s="35"/>
      <c r="U71" s="81"/>
      <c r="V71" s="35"/>
      <c r="W71" s="35"/>
      <c r="X71" s="81"/>
      <c r="Y71" s="35"/>
      <c r="Z71" s="35"/>
      <c r="AA71" s="35"/>
      <c r="AB71" s="35"/>
      <c r="AC71" s="7"/>
      <c r="AD71" s="7"/>
      <c r="AE71" s="36"/>
      <c r="AF71" s="7"/>
      <c r="AG71" s="6"/>
      <c r="AH71" s="7"/>
      <c r="AI71" s="6"/>
    </row>
    <row r="72" spans="1:35" ht="15.75" customHeight="1" x14ac:dyDescent="0.25">
      <c r="A72" s="6"/>
      <c r="B72" s="7"/>
      <c r="C72" s="7" t="s">
        <v>9</v>
      </c>
      <c r="D72" s="7"/>
      <c r="E72" s="7"/>
      <c r="F72" s="7"/>
      <c r="G72" s="7"/>
      <c r="H72" s="7"/>
      <c r="I72" s="7"/>
      <c r="J72" s="7"/>
      <c r="K72" s="35"/>
      <c r="L72" s="81"/>
      <c r="M72" s="35"/>
      <c r="N72" s="35"/>
      <c r="O72" s="81"/>
      <c r="P72" s="35"/>
      <c r="Q72" s="35"/>
      <c r="R72" s="81"/>
      <c r="S72" s="35"/>
      <c r="T72" s="35"/>
      <c r="U72" s="81"/>
      <c r="V72" s="35"/>
      <c r="W72" s="35"/>
      <c r="X72" s="81"/>
      <c r="Y72" s="35"/>
      <c r="Z72" s="35"/>
      <c r="AA72" s="35"/>
      <c r="AB72" s="35"/>
      <c r="AC72" s="7"/>
      <c r="AD72" s="7"/>
      <c r="AE72" s="36"/>
      <c r="AF72" s="7"/>
      <c r="AG72" s="6"/>
      <c r="AH72" s="7"/>
      <c r="AI72" s="6"/>
    </row>
    <row r="73" spans="1:35" ht="15.75" customHeight="1" x14ac:dyDescent="0.25">
      <c r="A73" s="6"/>
      <c r="B73" s="7"/>
      <c r="C73" s="7" t="s">
        <v>510</v>
      </c>
      <c r="D73" s="7"/>
      <c r="E73" s="7"/>
      <c r="F73" s="7"/>
      <c r="G73" s="7"/>
      <c r="H73" s="7"/>
      <c r="I73" s="7"/>
      <c r="J73" s="7"/>
      <c r="K73" s="35"/>
      <c r="L73" s="81"/>
      <c r="M73" s="35"/>
      <c r="N73" s="35"/>
      <c r="O73" s="81"/>
      <c r="P73" s="35"/>
      <c r="Q73" s="35"/>
      <c r="R73" s="81"/>
      <c r="S73" s="35"/>
      <c r="T73" s="35"/>
      <c r="U73" s="81"/>
      <c r="V73" s="35"/>
      <c r="W73" s="35"/>
      <c r="X73" s="81"/>
      <c r="Y73" s="35"/>
      <c r="Z73" s="35"/>
      <c r="AA73" s="35"/>
      <c r="AB73" s="35"/>
      <c r="AC73" s="7"/>
      <c r="AD73" s="7"/>
      <c r="AE73" s="36"/>
      <c r="AF73" s="7"/>
      <c r="AG73" s="6"/>
      <c r="AH73" s="7"/>
      <c r="AI73" s="6"/>
    </row>
    <row r="74" spans="1:35" ht="15.75" customHeight="1" x14ac:dyDescent="0.25">
      <c r="A74" s="6"/>
      <c r="B74" s="7"/>
      <c r="C74" s="7" t="s">
        <v>8</v>
      </c>
      <c r="D74" s="7"/>
      <c r="E74" s="7"/>
      <c r="F74" s="7"/>
      <c r="G74" s="7"/>
      <c r="H74" s="7"/>
      <c r="I74" s="7"/>
      <c r="J74" s="7"/>
      <c r="K74" s="35"/>
      <c r="L74" s="81"/>
      <c r="M74" s="35"/>
      <c r="N74" s="35"/>
      <c r="O74" s="81"/>
      <c r="P74" s="35"/>
      <c r="Q74" s="35"/>
      <c r="R74" s="81"/>
      <c r="S74" s="35"/>
      <c r="T74" s="35"/>
      <c r="U74" s="81"/>
      <c r="V74" s="35"/>
      <c r="W74" s="35"/>
      <c r="X74" s="81"/>
      <c r="Y74" s="35"/>
      <c r="Z74" s="35"/>
      <c r="AA74" s="35"/>
      <c r="AB74" s="35"/>
      <c r="AC74" s="7"/>
      <c r="AD74" s="7"/>
      <c r="AE74" s="36"/>
      <c r="AF74" s="7"/>
      <c r="AG74" s="6"/>
      <c r="AH74" s="7"/>
      <c r="AI74" s="6"/>
    </row>
    <row r="75" spans="1:35" ht="15.75" customHeight="1" x14ac:dyDescent="0.25">
      <c r="A75" s="6"/>
      <c r="B75" s="7"/>
      <c r="C75" s="7" t="s">
        <v>511</v>
      </c>
      <c r="D75" s="7"/>
      <c r="E75" s="7"/>
      <c r="F75" s="7"/>
      <c r="G75" s="7"/>
      <c r="H75" s="7"/>
      <c r="I75" s="7"/>
      <c r="J75" s="7"/>
      <c r="K75" s="35"/>
      <c r="L75" s="81"/>
      <c r="M75" s="35"/>
      <c r="N75" s="35"/>
      <c r="O75" s="81"/>
      <c r="P75" s="35"/>
      <c r="Q75" s="35"/>
      <c r="R75" s="81"/>
      <c r="S75" s="35"/>
      <c r="T75" s="35"/>
      <c r="U75" s="81"/>
      <c r="V75" s="35"/>
      <c r="W75" s="35"/>
      <c r="X75" s="81"/>
      <c r="Y75" s="35"/>
      <c r="Z75" s="35"/>
      <c r="AA75" s="35"/>
      <c r="AB75" s="35"/>
      <c r="AC75" s="7"/>
      <c r="AD75" s="7"/>
      <c r="AE75" s="36"/>
      <c r="AF75" s="7"/>
      <c r="AG75" s="6"/>
      <c r="AH75" s="7"/>
      <c r="AI75" s="6"/>
    </row>
    <row r="76" spans="1:35" ht="15.75" customHeight="1" x14ac:dyDescent="0.25">
      <c r="A76" s="6"/>
      <c r="B76" s="7"/>
      <c r="C76" s="7" t="s">
        <v>512</v>
      </c>
      <c r="D76" s="7"/>
      <c r="E76" s="7"/>
      <c r="F76" s="7"/>
      <c r="G76" s="7"/>
      <c r="H76" s="7"/>
      <c r="I76" s="7"/>
      <c r="J76" s="7"/>
      <c r="K76" s="35"/>
      <c r="L76" s="81"/>
      <c r="M76" s="35"/>
      <c r="N76" s="35"/>
      <c r="O76" s="81"/>
      <c r="P76" s="35"/>
      <c r="Q76" s="35"/>
      <c r="R76" s="81"/>
      <c r="S76" s="35"/>
      <c r="T76" s="35"/>
      <c r="U76" s="81"/>
      <c r="V76" s="35"/>
      <c r="W76" s="35"/>
      <c r="X76" s="81"/>
      <c r="Y76" s="35"/>
      <c r="Z76" s="35"/>
      <c r="AA76" s="35"/>
      <c r="AB76" s="35"/>
      <c r="AC76" s="7"/>
      <c r="AD76" s="7"/>
      <c r="AE76" s="36"/>
      <c r="AF76" s="7"/>
      <c r="AG76" s="6"/>
      <c r="AH76" s="7"/>
      <c r="AI76" s="6"/>
    </row>
    <row r="77" spans="1:35" ht="15.75" customHeight="1" x14ac:dyDescent="0.25">
      <c r="A77" s="6"/>
      <c r="B77" s="7"/>
      <c r="C77" s="7" t="s">
        <v>513</v>
      </c>
      <c r="D77" s="7"/>
      <c r="E77" s="7"/>
      <c r="F77" s="7"/>
      <c r="G77" s="7"/>
      <c r="H77" s="7"/>
      <c r="I77" s="7"/>
      <c r="J77" s="7"/>
      <c r="K77" s="35"/>
      <c r="L77" s="81"/>
      <c r="M77" s="35"/>
      <c r="N77" s="35"/>
      <c r="O77" s="81"/>
      <c r="P77" s="35"/>
      <c r="Q77" s="35"/>
      <c r="R77" s="81"/>
      <c r="S77" s="35"/>
      <c r="T77" s="35"/>
      <c r="U77" s="81"/>
      <c r="V77" s="35"/>
      <c r="W77" s="35"/>
      <c r="X77" s="81"/>
      <c r="Y77" s="35"/>
      <c r="Z77" s="35"/>
      <c r="AA77" s="35"/>
      <c r="AB77" s="35"/>
      <c r="AC77" s="7"/>
      <c r="AD77" s="7"/>
      <c r="AE77" s="36"/>
      <c r="AF77" s="7"/>
      <c r="AG77" s="6"/>
      <c r="AH77" s="7"/>
      <c r="AI77" s="6"/>
    </row>
    <row r="78" spans="1:35" ht="15.75" customHeight="1" x14ac:dyDescent="0.25">
      <c r="A78" s="6"/>
      <c r="B78" s="7"/>
      <c r="C78" s="7"/>
      <c r="D78" s="7"/>
      <c r="E78" s="7"/>
      <c r="F78" s="7"/>
      <c r="G78" s="7"/>
      <c r="H78" s="7"/>
      <c r="I78" s="7"/>
      <c r="J78" s="7"/>
      <c r="K78" s="35"/>
      <c r="L78" s="81"/>
      <c r="M78" s="35"/>
      <c r="N78" s="35"/>
      <c r="O78" s="81"/>
      <c r="P78" s="35"/>
      <c r="Q78" s="35"/>
      <c r="R78" s="81"/>
      <c r="S78" s="35"/>
      <c r="T78" s="35"/>
      <c r="U78" s="81"/>
      <c r="V78" s="35"/>
      <c r="W78" s="35"/>
      <c r="X78" s="81"/>
      <c r="Y78" s="35"/>
      <c r="Z78" s="35"/>
      <c r="AA78" s="35"/>
      <c r="AB78" s="35"/>
      <c r="AC78" s="7"/>
      <c r="AD78" s="7"/>
      <c r="AE78" s="36"/>
      <c r="AF78" s="7"/>
      <c r="AG78" s="6"/>
      <c r="AH78" s="7"/>
      <c r="AI78" s="6"/>
    </row>
    <row r="79" spans="1:35" ht="15.75" customHeight="1" x14ac:dyDescent="0.25">
      <c r="A79" s="6"/>
      <c r="B79" s="7"/>
      <c r="C79" s="7"/>
      <c r="D79" s="7"/>
      <c r="E79" s="7"/>
      <c r="F79" s="7"/>
      <c r="G79" s="7"/>
      <c r="H79" s="7"/>
      <c r="I79" s="7"/>
      <c r="J79" s="7"/>
      <c r="K79" s="35"/>
      <c r="L79" s="81"/>
      <c r="M79" s="35"/>
      <c r="N79" s="35"/>
      <c r="O79" s="81"/>
      <c r="P79" s="35"/>
      <c r="Q79" s="35"/>
      <c r="R79" s="81"/>
      <c r="S79" s="35"/>
      <c r="T79" s="35"/>
      <c r="U79" s="81"/>
      <c r="V79" s="35"/>
      <c r="W79" s="35"/>
      <c r="X79" s="81"/>
      <c r="Y79" s="35"/>
      <c r="Z79" s="35"/>
      <c r="AA79" s="35"/>
      <c r="AB79" s="35"/>
      <c r="AC79" s="7"/>
      <c r="AD79" s="7"/>
      <c r="AE79" s="36"/>
      <c r="AF79" s="7"/>
      <c r="AG79" s="6"/>
      <c r="AH79" s="7"/>
      <c r="AI79" s="6"/>
    </row>
    <row r="80" spans="1:35" ht="15.75" customHeight="1" x14ac:dyDescent="0.25">
      <c r="A80" s="6"/>
      <c r="B80" s="7"/>
      <c r="C80" s="7"/>
      <c r="D80" s="7"/>
      <c r="E80" s="7"/>
      <c r="F80" s="7"/>
      <c r="G80" s="7"/>
      <c r="H80" s="7"/>
      <c r="I80" s="7"/>
      <c r="J80" s="7"/>
      <c r="K80" s="35"/>
      <c r="L80" s="81"/>
      <c r="M80" s="35"/>
      <c r="N80" s="35"/>
      <c r="O80" s="81"/>
      <c r="P80" s="35"/>
      <c r="Q80" s="35"/>
      <c r="R80" s="81"/>
      <c r="S80" s="35"/>
      <c r="T80" s="35"/>
      <c r="U80" s="81"/>
      <c r="V80" s="35"/>
      <c r="W80" s="35"/>
      <c r="X80" s="81"/>
      <c r="Y80" s="35"/>
      <c r="Z80" s="35"/>
      <c r="AA80" s="35"/>
      <c r="AB80" s="35"/>
      <c r="AC80" s="7"/>
      <c r="AD80" s="7"/>
      <c r="AE80" s="36"/>
      <c r="AF80" s="7"/>
      <c r="AG80" s="6"/>
      <c r="AH80" s="7"/>
      <c r="AI80" s="6"/>
    </row>
    <row r="81" spans="1:35" ht="15.75" customHeight="1" x14ac:dyDescent="0.25">
      <c r="A81" s="6"/>
      <c r="B81" s="7"/>
      <c r="C81" s="7"/>
      <c r="D81" s="7"/>
      <c r="E81" s="7"/>
      <c r="F81" s="7"/>
      <c r="G81" s="7"/>
      <c r="H81" s="7"/>
      <c r="I81" s="7"/>
      <c r="J81" s="7"/>
      <c r="K81" s="35"/>
      <c r="L81" s="81"/>
      <c r="M81" s="35"/>
      <c r="N81" s="35"/>
      <c r="O81" s="81"/>
      <c r="P81" s="35"/>
      <c r="Q81" s="35"/>
      <c r="R81" s="81"/>
      <c r="S81" s="35"/>
      <c r="T81" s="35"/>
      <c r="U81" s="81"/>
      <c r="V81" s="35"/>
      <c r="W81" s="35"/>
      <c r="X81" s="81"/>
      <c r="Y81" s="35"/>
      <c r="Z81" s="35"/>
      <c r="AA81" s="35"/>
      <c r="AB81" s="35"/>
      <c r="AC81" s="7"/>
      <c r="AD81" s="7"/>
      <c r="AE81" s="36"/>
      <c r="AF81" s="7"/>
      <c r="AG81" s="6"/>
      <c r="AH81" s="7"/>
      <c r="AI81" s="6"/>
    </row>
    <row r="82" spans="1:35" ht="15.75" customHeight="1" x14ac:dyDescent="0.25">
      <c r="A82" s="6"/>
      <c r="B82" s="7"/>
      <c r="C82" s="7"/>
      <c r="D82" s="7"/>
      <c r="E82" s="7"/>
      <c r="F82" s="7"/>
      <c r="G82" s="7"/>
      <c r="H82" s="7"/>
      <c r="I82" s="7"/>
      <c r="J82" s="7"/>
      <c r="K82" s="35"/>
      <c r="L82" s="81"/>
      <c r="M82" s="35"/>
      <c r="N82" s="35"/>
      <c r="O82" s="81"/>
      <c r="P82" s="35"/>
      <c r="Q82" s="35"/>
      <c r="R82" s="81"/>
      <c r="S82" s="35"/>
      <c r="T82" s="35"/>
      <c r="U82" s="81"/>
      <c r="V82" s="35"/>
      <c r="W82" s="35"/>
      <c r="X82" s="81"/>
      <c r="Y82" s="35"/>
      <c r="Z82" s="35"/>
      <c r="AA82" s="35"/>
      <c r="AB82" s="35"/>
      <c r="AC82" s="7"/>
      <c r="AD82" s="7"/>
      <c r="AE82" s="36"/>
      <c r="AF82" s="7"/>
      <c r="AG82" s="6"/>
      <c r="AH82" s="7"/>
      <c r="AI82" s="6"/>
    </row>
    <row r="83" spans="1:35" ht="15.75" customHeight="1" x14ac:dyDescent="0.25">
      <c r="A83" s="6"/>
      <c r="B83" s="7"/>
      <c r="C83" s="7"/>
      <c r="D83" s="7"/>
      <c r="E83" s="7"/>
      <c r="F83" s="7"/>
      <c r="G83" s="7"/>
      <c r="H83" s="7"/>
      <c r="I83" s="7"/>
      <c r="J83" s="7"/>
      <c r="K83" s="35"/>
      <c r="L83" s="81"/>
      <c r="M83" s="35"/>
      <c r="N83" s="35"/>
      <c r="O83" s="81"/>
      <c r="P83" s="35"/>
      <c r="Q83" s="35"/>
      <c r="R83" s="81"/>
      <c r="S83" s="35"/>
      <c r="T83" s="35"/>
      <c r="U83" s="81"/>
      <c r="V83" s="35"/>
      <c r="W83" s="35"/>
      <c r="X83" s="81"/>
      <c r="Y83" s="35"/>
      <c r="Z83" s="35"/>
      <c r="AA83" s="35"/>
      <c r="AB83" s="35"/>
      <c r="AC83" s="7"/>
      <c r="AD83" s="7"/>
      <c r="AE83" s="36"/>
      <c r="AF83" s="7"/>
      <c r="AG83" s="6"/>
      <c r="AH83" s="7"/>
      <c r="AI83" s="6"/>
    </row>
    <row r="84" spans="1:35" ht="15.75" customHeight="1" x14ac:dyDescent="0.25">
      <c r="A84" s="6"/>
      <c r="B84" s="36"/>
      <c r="C84" s="7"/>
      <c r="D84" s="37"/>
      <c r="E84" s="7"/>
      <c r="F84" s="7"/>
      <c r="G84" s="7"/>
      <c r="H84" s="7"/>
      <c r="I84" s="7"/>
      <c r="J84" s="7"/>
      <c r="K84" s="35"/>
      <c r="L84" s="81"/>
      <c r="M84" s="35"/>
      <c r="N84" s="35"/>
      <c r="O84" s="81"/>
      <c r="P84" s="35"/>
      <c r="Q84" s="35"/>
      <c r="R84" s="81"/>
      <c r="S84" s="35"/>
      <c r="T84" s="35"/>
      <c r="U84" s="81"/>
      <c r="V84" s="35"/>
      <c r="W84" s="35"/>
      <c r="X84" s="81"/>
      <c r="Y84" s="35"/>
      <c r="Z84" s="35"/>
      <c r="AA84" s="35"/>
      <c r="AB84" s="35"/>
      <c r="AC84" s="7"/>
      <c r="AD84" s="7"/>
      <c r="AE84" s="36"/>
      <c r="AF84" s="7"/>
      <c r="AG84" s="6"/>
      <c r="AH84" s="7"/>
      <c r="AI84" s="6"/>
    </row>
    <row r="85" spans="1:35" ht="15.75" customHeight="1" x14ac:dyDescent="0.25">
      <c r="A85" s="6"/>
      <c r="B85" s="7"/>
      <c r="C85" s="7"/>
      <c r="D85" s="7"/>
      <c r="E85" s="7"/>
      <c r="F85" s="7"/>
      <c r="G85" s="7"/>
      <c r="H85" s="7"/>
      <c r="I85" s="7"/>
      <c r="J85" s="7"/>
      <c r="K85" s="35"/>
      <c r="L85" s="81"/>
      <c r="M85" s="35"/>
      <c r="N85" s="35"/>
      <c r="O85" s="81"/>
      <c r="P85" s="35"/>
      <c r="Q85" s="35"/>
      <c r="R85" s="81"/>
      <c r="S85" s="35"/>
      <c r="T85" s="35"/>
      <c r="U85" s="81"/>
      <c r="V85" s="35"/>
      <c r="W85" s="35"/>
      <c r="X85" s="81"/>
      <c r="Y85" s="35"/>
      <c r="Z85" s="35"/>
      <c r="AA85" s="35"/>
      <c r="AB85" s="35"/>
      <c r="AC85" s="7"/>
      <c r="AD85" s="7"/>
      <c r="AE85" s="36"/>
      <c r="AF85" s="7"/>
      <c r="AG85" s="6"/>
      <c r="AH85" s="7"/>
      <c r="AI85" s="6"/>
    </row>
    <row r="86" spans="1:35" ht="15.75" customHeight="1" x14ac:dyDescent="0.25">
      <c r="A86" s="6"/>
      <c r="B86" s="36"/>
      <c r="C86" s="7"/>
      <c r="I86" s="7"/>
      <c r="J86" s="7"/>
      <c r="K86" s="35"/>
      <c r="L86" s="81"/>
      <c r="M86" s="35"/>
      <c r="N86" s="35"/>
      <c r="O86" s="81"/>
      <c r="P86" s="35"/>
      <c r="Q86" s="35"/>
      <c r="R86" s="81"/>
      <c r="S86" s="35"/>
      <c r="T86" s="35"/>
      <c r="U86" s="81"/>
      <c r="V86" s="35"/>
      <c r="W86" s="35"/>
      <c r="X86" s="81"/>
      <c r="Y86" s="35"/>
      <c r="Z86" s="35"/>
      <c r="AA86" s="35"/>
      <c r="AB86" s="35"/>
      <c r="AC86" s="7"/>
      <c r="AD86" s="7"/>
      <c r="AE86" s="36"/>
      <c r="AF86" s="7"/>
      <c r="AG86" s="6"/>
      <c r="AH86" s="7"/>
      <c r="AI86" s="6"/>
    </row>
    <row r="87" spans="1:35" ht="15.75" customHeight="1" x14ac:dyDescent="0.25">
      <c r="A87" s="6"/>
      <c r="B87" s="7"/>
      <c r="C87" s="7"/>
      <c r="D87" s="7"/>
      <c r="E87" s="7"/>
      <c r="F87" s="7"/>
      <c r="G87" s="7"/>
      <c r="H87" s="7"/>
      <c r="I87" s="7"/>
      <c r="J87" s="7"/>
      <c r="K87" s="35"/>
      <c r="L87" s="81"/>
      <c r="M87" s="35"/>
      <c r="N87" s="35"/>
      <c r="O87" s="81"/>
      <c r="P87" s="35"/>
      <c r="Q87" s="35"/>
      <c r="R87" s="81"/>
      <c r="S87" s="35"/>
      <c r="T87" s="35"/>
      <c r="U87" s="81"/>
      <c r="V87" s="35"/>
      <c r="W87" s="35"/>
      <c r="X87" s="81"/>
      <c r="Y87" s="35"/>
      <c r="Z87" s="35"/>
      <c r="AA87" s="35"/>
      <c r="AB87" s="35"/>
      <c r="AC87" s="7"/>
      <c r="AD87" s="7"/>
      <c r="AE87" s="36"/>
      <c r="AF87" s="7"/>
      <c r="AG87" s="6"/>
      <c r="AH87" s="7"/>
      <c r="AI87" s="6"/>
    </row>
    <row r="88" spans="1:35" ht="15.75" customHeight="1" x14ac:dyDescent="0.25">
      <c r="A88" s="6"/>
      <c r="B88" s="36"/>
      <c r="C88" s="7"/>
      <c r="D88" s="7"/>
      <c r="E88" s="7"/>
      <c r="F88" s="7"/>
      <c r="G88" s="7"/>
      <c r="H88" s="7"/>
      <c r="I88" s="7"/>
      <c r="J88" s="7"/>
      <c r="K88" s="35"/>
      <c r="L88" s="81"/>
      <c r="M88" s="35"/>
      <c r="N88" s="35"/>
      <c r="O88" s="81"/>
      <c r="P88" s="35"/>
      <c r="Q88" s="35"/>
      <c r="R88" s="81"/>
      <c r="S88" s="35"/>
      <c r="T88" s="35"/>
      <c r="U88" s="81"/>
      <c r="V88" s="35"/>
      <c r="W88" s="35"/>
      <c r="X88" s="81"/>
      <c r="Y88" s="35"/>
      <c r="Z88" s="35"/>
      <c r="AA88" s="35"/>
      <c r="AB88" s="35"/>
      <c r="AC88" s="7"/>
      <c r="AD88" s="7"/>
      <c r="AE88" s="36"/>
      <c r="AF88" s="7"/>
      <c r="AG88" s="6"/>
      <c r="AH88" s="7"/>
      <c r="AI88" s="6"/>
    </row>
    <row r="89" spans="1:35" ht="15.75" customHeight="1" x14ac:dyDescent="0.25">
      <c r="A89" s="6"/>
      <c r="B89" s="7"/>
      <c r="C89" s="7"/>
      <c r="D89" s="7"/>
      <c r="E89" s="7"/>
      <c r="F89" s="7"/>
      <c r="G89" s="7"/>
      <c r="H89" s="7"/>
      <c r="I89" s="7"/>
      <c r="J89" s="7"/>
      <c r="K89" s="35"/>
      <c r="L89" s="81"/>
      <c r="M89" s="35"/>
      <c r="N89" s="35"/>
      <c r="O89" s="81"/>
      <c r="P89" s="35"/>
      <c r="Q89" s="35"/>
      <c r="R89" s="81"/>
      <c r="S89" s="35"/>
      <c r="T89" s="35"/>
      <c r="U89" s="81"/>
      <c r="V89" s="35"/>
      <c r="W89" s="35"/>
      <c r="X89" s="81"/>
      <c r="Y89" s="35"/>
      <c r="Z89" s="35"/>
      <c r="AA89" s="35"/>
      <c r="AB89" s="35"/>
      <c r="AC89" s="7"/>
      <c r="AD89" s="7"/>
      <c r="AE89" s="36"/>
      <c r="AF89" s="7"/>
      <c r="AG89" s="6"/>
      <c r="AH89" s="7"/>
      <c r="AI89" s="6"/>
    </row>
    <row r="90" spans="1:35" ht="15.75" customHeight="1" x14ac:dyDescent="0.25">
      <c r="A90" s="6"/>
      <c r="B90" s="7"/>
      <c r="C90" s="7"/>
      <c r="D90" s="7"/>
      <c r="E90" s="7"/>
      <c r="F90" s="7"/>
      <c r="G90" s="7"/>
      <c r="H90" s="7"/>
      <c r="I90" s="7"/>
      <c r="J90" s="7"/>
      <c r="K90" s="35"/>
      <c r="L90" s="81"/>
      <c r="M90" s="35"/>
      <c r="N90" s="35"/>
      <c r="O90" s="81"/>
      <c r="P90" s="35"/>
      <c r="Q90" s="35"/>
      <c r="R90" s="81"/>
      <c r="S90" s="35"/>
      <c r="T90" s="35"/>
      <c r="U90" s="81"/>
      <c r="V90" s="35"/>
      <c r="W90" s="35"/>
      <c r="X90" s="81"/>
      <c r="Y90" s="35"/>
      <c r="Z90" s="35"/>
      <c r="AA90" s="35"/>
      <c r="AB90" s="35"/>
      <c r="AC90" s="7"/>
      <c r="AD90" s="7"/>
      <c r="AE90" s="36"/>
      <c r="AF90" s="7"/>
      <c r="AG90" s="6"/>
      <c r="AH90" s="7"/>
      <c r="AI90" s="6"/>
    </row>
    <row r="91" spans="1:35" ht="15.75" customHeight="1" x14ac:dyDescent="0.25">
      <c r="A91" s="6"/>
      <c r="B91" s="7"/>
      <c r="C91" s="7"/>
      <c r="D91" s="7"/>
      <c r="E91" s="7"/>
      <c r="F91" s="7"/>
      <c r="G91" s="7"/>
      <c r="H91" s="7"/>
      <c r="I91" s="7"/>
      <c r="J91" s="7"/>
      <c r="K91" s="35"/>
      <c r="L91" s="81"/>
      <c r="M91" s="35"/>
      <c r="N91" s="35"/>
      <c r="O91" s="81"/>
      <c r="P91" s="35"/>
      <c r="Q91" s="35"/>
      <c r="R91" s="81"/>
      <c r="S91" s="35"/>
      <c r="T91" s="35"/>
      <c r="U91" s="81"/>
      <c r="V91" s="35"/>
      <c r="W91" s="35"/>
      <c r="X91" s="81"/>
      <c r="Y91" s="35"/>
      <c r="Z91" s="35"/>
      <c r="AA91" s="35"/>
      <c r="AB91" s="35"/>
      <c r="AC91" s="7"/>
      <c r="AD91" s="7"/>
      <c r="AE91" s="36"/>
      <c r="AF91" s="7"/>
      <c r="AG91" s="6"/>
      <c r="AH91" s="7"/>
      <c r="AI91" s="6"/>
    </row>
    <row r="92" spans="1:35" ht="15.75" customHeight="1" x14ac:dyDescent="0.25">
      <c r="A92" s="6"/>
      <c r="B92" s="7"/>
      <c r="C92" s="7"/>
      <c r="D92" s="7"/>
      <c r="E92" s="7"/>
      <c r="F92" s="7"/>
      <c r="G92" s="7"/>
      <c r="H92" s="7"/>
      <c r="I92" s="7"/>
      <c r="J92" s="7"/>
      <c r="K92" s="35"/>
      <c r="L92" s="81"/>
      <c r="M92" s="35"/>
      <c r="N92" s="35"/>
      <c r="O92" s="81"/>
      <c r="P92" s="35"/>
      <c r="Q92" s="35"/>
      <c r="R92" s="81"/>
      <c r="S92" s="35"/>
      <c r="T92" s="35"/>
      <c r="U92" s="81"/>
      <c r="V92" s="35"/>
      <c r="W92" s="35"/>
      <c r="X92" s="81"/>
      <c r="Y92" s="35"/>
      <c r="Z92" s="35"/>
      <c r="AA92" s="35"/>
      <c r="AB92" s="35"/>
      <c r="AC92" s="7"/>
      <c r="AD92" s="7"/>
      <c r="AE92" s="36"/>
      <c r="AF92" s="7"/>
      <c r="AG92" s="6"/>
      <c r="AH92" s="7"/>
      <c r="AI92" s="6"/>
    </row>
    <row r="93" spans="1:35" ht="15.75" customHeight="1" x14ac:dyDescent="0.25">
      <c r="A93" s="6"/>
      <c r="B93" s="7"/>
      <c r="C93" s="7"/>
      <c r="D93" s="7"/>
      <c r="E93" s="7"/>
      <c r="F93" s="7"/>
      <c r="G93" s="7"/>
      <c r="H93" s="7"/>
      <c r="I93" s="7"/>
      <c r="J93" s="7"/>
      <c r="K93" s="35"/>
      <c r="L93" s="81"/>
      <c r="M93" s="35"/>
      <c r="N93" s="35"/>
      <c r="O93" s="81"/>
      <c r="P93" s="35"/>
      <c r="Q93" s="35"/>
      <c r="R93" s="81"/>
      <c r="S93" s="35"/>
      <c r="T93" s="35"/>
      <c r="U93" s="81"/>
      <c r="V93" s="35"/>
      <c r="W93" s="35"/>
      <c r="X93" s="81"/>
      <c r="Y93" s="35"/>
      <c r="Z93" s="35"/>
      <c r="AA93" s="35"/>
      <c r="AB93" s="35"/>
      <c r="AC93" s="7"/>
      <c r="AD93" s="7"/>
      <c r="AE93" s="36"/>
      <c r="AF93" s="7"/>
      <c r="AG93" s="6"/>
      <c r="AH93" s="7"/>
      <c r="AI93" s="6"/>
    </row>
    <row r="94" spans="1:35" ht="15.75" customHeight="1" x14ac:dyDescent="0.25">
      <c r="A94" s="6"/>
      <c r="B94" s="7"/>
      <c r="C94" s="7"/>
      <c r="D94" s="7"/>
      <c r="E94" s="7"/>
      <c r="F94" s="7"/>
      <c r="G94" s="7"/>
      <c r="H94" s="7"/>
      <c r="I94" s="7"/>
      <c r="J94" s="7"/>
      <c r="K94" s="35"/>
      <c r="L94" s="81"/>
      <c r="M94" s="35"/>
      <c r="N94" s="35"/>
      <c r="O94" s="81"/>
      <c r="P94" s="35"/>
      <c r="Q94" s="35"/>
      <c r="R94" s="81"/>
      <c r="S94" s="35"/>
      <c r="T94" s="35"/>
      <c r="U94" s="81"/>
      <c r="V94" s="35"/>
      <c r="W94" s="35"/>
      <c r="X94" s="81"/>
      <c r="Y94" s="35"/>
      <c r="Z94" s="35"/>
      <c r="AA94" s="35"/>
      <c r="AB94" s="35"/>
      <c r="AC94" s="7"/>
      <c r="AD94" s="7"/>
      <c r="AE94" s="36"/>
      <c r="AF94" s="7"/>
      <c r="AG94" s="6"/>
      <c r="AH94" s="7"/>
      <c r="AI94" s="6"/>
    </row>
    <row r="95" spans="1:35" ht="15.75" customHeight="1" x14ac:dyDescent="0.25">
      <c r="A95" s="6"/>
      <c r="B95" s="7"/>
      <c r="C95" s="7"/>
      <c r="D95" s="7"/>
      <c r="E95" s="7"/>
      <c r="F95" s="7"/>
      <c r="G95" s="7"/>
      <c r="H95" s="7"/>
      <c r="I95" s="7"/>
      <c r="J95" s="7"/>
      <c r="K95" s="35"/>
      <c r="L95" s="81"/>
      <c r="M95" s="35"/>
      <c r="N95" s="35"/>
      <c r="O95" s="81"/>
      <c r="P95" s="35"/>
      <c r="Q95" s="35"/>
      <c r="R95" s="81"/>
      <c r="S95" s="35"/>
      <c r="T95" s="35"/>
      <c r="U95" s="81"/>
      <c r="V95" s="35"/>
      <c r="W95" s="35"/>
      <c r="X95" s="81"/>
      <c r="Y95" s="35"/>
      <c r="Z95" s="35"/>
      <c r="AA95" s="35"/>
      <c r="AB95" s="35"/>
      <c r="AC95" s="7"/>
      <c r="AD95" s="7"/>
      <c r="AE95" s="36"/>
      <c r="AF95" s="7"/>
      <c r="AG95" s="6"/>
      <c r="AH95" s="7"/>
      <c r="AI95" s="6"/>
    </row>
    <row r="96" spans="1:35" ht="15.75" customHeight="1" x14ac:dyDescent="0.25">
      <c r="A96" s="6"/>
      <c r="B96" s="7"/>
      <c r="C96" s="7"/>
      <c r="D96" s="7"/>
      <c r="E96" s="7"/>
      <c r="F96" s="7"/>
      <c r="G96" s="7"/>
      <c r="H96" s="7"/>
      <c r="I96" s="7"/>
      <c r="J96" s="7"/>
      <c r="K96" s="35"/>
      <c r="L96" s="81"/>
      <c r="M96" s="35"/>
      <c r="N96" s="35"/>
      <c r="O96" s="81"/>
      <c r="P96" s="35"/>
      <c r="Q96" s="35"/>
      <c r="R96" s="81"/>
      <c r="S96" s="35"/>
      <c r="T96" s="35"/>
      <c r="U96" s="81"/>
      <c r="V96" s="35"/>
      <c r="W96" s="35"/>
      <c r="X96" s="81"/>
      <c r="Y96" s="35"/>
      <c r="Z96" s="35"/>
      <c r="AA96" s="35"/>
      <c r="AB96" s="35"/>
      <c r="AC96" s="7"/>
      <c r="AD96" s="7"/>
      <c r="AE96" s="36"/>
      <c r="AF96" s="7"/>
      <c r="AG96" s="6"/>
      <c r="AH96" s="7"/>
      <c r="AI96" s="6"/>
    </row>
    <row r="97" spans="1:35" ht="15.75" customHeight="1" x14ac:dyDescent="0.25">
      <c r="A97" s="6"/>
      <c r="B97" s="7"/>
      <c r="C97" s="7"/>
      <c r="D97" s="7"/>
      <c r="E97" s="7"/>
      <c r="F97" s="7"/>
      <c r="G97" s="7"/>
      <c r="H97" s="7"/>
      <c r="I97" s="7"/>
      <c r="J97" s="7"/>
      <c r="K97" s="35"/>
      <c r="L97" s="81"/>
      <c r="M97" s="35"/>
      <c r="N97" s="35"/>
      <c r="O97" s="81"/>
      <c r="P97" s="35"/>
      <c r="Q97" s="35"/>
      <c r="R97" s="81"/>
      <c r="S97" s="35"/>
      <c r="T97" s="35"/>
      <c r="U97" s="81"/>
      <c r="V97" s="35"/>
      <c r="W97" s="35"/>
      <c r="X97" s="81"/>
      <c r="Y97" s="35"/>
      <c r="Z97" s="35"/>
      <c r="AA97" s="35"/>
      <c r="AB97" s="35"/>
      <c r="AC97" s="7"/>
      <c r="AD97" s="7"/>
      <c r="AE97" s="36"/>
      <c r="AF97" s="7"/>
      <c r="AG97" s="6"/>
      <c r="AH97" s="7"/>
      <c r="AI97" s="6"/>
    </row>
    <row r="98" spans="1:35" ht="15.75" customHeight="1" x14ac:dyDescent="0.25">
      <c r="A98" s="6"/>
      <c r="B98" s="7"/>
      <c r="C98" s="7"/>
      <c r="D98" s="7"/>
      <c r="E98" s="7"/>
      <c r="F98" s="7"/>
      <c r="G98" s="7"/>
      <c r="H98" s="7"/>
      <c r="I98" s="7"/>
      <c r="J98" s="7"/>
      <c r="K98" s="35"/>
      <c r="L98" s="81"/>
      <c r="M98" s="35"/>
      <c r="N98" s="35"/>
      <c r="O98" s="81"/>
      <c r="P98" s="35"/>
      <c r="Q98" s="35"/>
      <c r="R98" s="81"/>
      <c r="S98" s="35"/>
      <c r="T98" s="35"/>
      <c r="U98" s="81"/>
      <c r="V98" s="35"/>
      <c r="W98" s="35"/>
      <c r="X98" s="81"/>
      <c r="Y98" s="35"/>
      <c r="Z98" s="35"/>
      <c r="AA98" s="35"/>
      <c r="AB98" s="35"/>
      <c r="AC98" s="7"/>
      <c r="AD98" s="7"/>
      <c r="AE98" s="36"/>
      <c r="AF98" s="7"/>
      <c r="AG98" s="6"/>
      <c r="AH98" s="7"/>
      <c r="AI98" s="6"/>
    </row>
    <row r="99" spans="1:35" ht="15.75" customHeight="1" x14ac:dyDescent="0.25">
      <c r="A99" s="6"/>
      <c r="B99" s="7"/>
      <c r="C99" s="7"/>
      <c r="D99" s="7"/>
      <c r="E99" s="7"/>
      <c r="F99" s="7"/>
      <c r="G99" s="7"/>
      <c r="H99" s="7"/>
      <c r="I99" s="7"/>
      <c r="J99" s="7"/>
      <c r="K99" s="35"/>
      <c r="L99" s="81"/>
      <c r="M99" s="35"/>
      <c r="N99" s="35"/>
      <c r="O99" s="81"/>
      <c r="P99" s="35"/>
      <c r="Q99" s="35"/>
      <c r="R99" s="81"/>
      <c r="S99" s="35"/>
      <c r="T99" s="35"/>
      <c r="U99" s="81"/>
      <c r="V99" s="35"/>
      <c r="W99" s="35"/>
      <c r="X99" s="81"/>
      <c r="Y99" s="35"/>
      <c r="Z99" s="35"/>
      <c r="AA99" s="35"/>
      <c r="AB99" s="35"/>
      <c r="AC99" s="7"/>
      <c r="AD99" s="7"/>
      <c r="AE99" s="36"/>
      <c r="AF99" s="7"/>
      <c r="AG99" s="6"/>
      <c r="AH99" s="7"/>
      <c r="AI99" s="6"/>
    </row>
    <row r="100" spans="1:35" ht="15.75" customHeight="1" x14ac:dyDescent="0.25">
      <c r="A100" s="6"/>
      <c r="B100" s="7"/>
      <c r="C100" s="7"/>
      <c r="D100" s="7"/>
      <c r="E100" s="7"/>
      <c r="F100" s="7"/>
      <c r="G100" s="7"/>
      <c r="H100" s="7"/>
      <c r="I100" s="7"/>
      <c r="J100" s="7"/>
      <c r="K100" s="35"/>
      <c r="L100" s="81"/>
      <c r="M100" s="35"/>
      <c r="N100" s="35"/>
      <c r="O100" s="81"/>
      <c r="P100" s="35"/>
      <c r="Q100" s="35"/>
      <c r="R100" s="81"/>
      <c r="S100" s="35"/>
      <c r="T100" s="35"/>
      <c r="U100" s="81"/>
      <c r="V100" s="35"/>
      <c r="W100" s="35"/>
      <c r="X100" s="81"/>
      <c r="Y100" s="35"/>
      <c r="Z100" s="35"/>
      <c r="AA100" s="35"/>
      <c r="AB100" s="35"/>
      <c r="AC100" s="7"/>
      <c r="AD100" s="7"/>
      <c r="AE100" s="36"/>
      <c r="AF100" s="7"/>
      <c r="AG100" s="6"/>
      <c r="AH100" s="7"/>
      <c r="AI100" s="6"/>
    </row>
    <row r="101" spans="1:35" ht="15.75" customHeight="1" x14ac:dyDescent="0.25">
      <c r="A101" s="6"/>
      <c r="B101" s="7"/>
      <c r="C101" s="7"/>
      <c r="D101" s="7"/>
      <c r="E101" s="7"/>
      <c r="F101" s="7"/>
      <c r="G101" s="7"/>
      <c r="H101" s="7"/>
      <c r="I101" s="7"/>
      <c r="J101" s="7"/>
      <c r="K101" s="35"/>
      <c r="L101" s="81"/>
      <c r="M101" s="35"/>
      <c r="N101" s="35"/>
      <c r="O101" s="81"/>
      <c r="P101" s="35"/>
      <c r="Q101" s="35"/>
      <c r="R101" s="81"/>
      <c r="S101" s="35"/>
      <c r="T101" s="35"/>
      <c r="U101" s="81"/>
      <c r="V101" s="35"/>
      <c r="W101" s="35"/>
      <c r="X101" s="81"/>
      <c r="Y101" s="35"/>
      <c r="Z101" s="35"/>
      <c r="AA101" s="35"/>
      <c r="AB101" s="35"/>
      <c r="AC101" s="7"/>
      <c r="AD101" s="7"/>
      <c r="AE101" s="36"/>
      <c r="AF101" s="7"/>
      <c r="AG101" s="6"/>
      <c r="AH101" s="7"/>
      <c r="AI101" s="6"/>
    </row>
    <row r="102" spans="1:35" ht="15.75" customHeight="1" x14ac:dyDescent="0.25">
      <c r="A102" s="6"/>
      <c r="B102" s="7"/>
      <c r="C102" s="7"/>
      <c r="D102" s="7"/>
      <c r="E102" s="7"/>
      <c r="F102" s="7"/>
      <c r="G102" s="7"/>
      <c r="H102" s="7"/>
      <c r="I102" s="7"/>
      <c r="J102" s="7"/>
      <c r="K102" s="35"/>
      <c r="L102" s="81"/>
      <c r="M102" s="35"/>
      <c r="N102" s="35"/>
      <c r="O102" s="81"/>
      <c r="P102" s="35"/>
      <c r="Q102" s="35"/>
      <c r="R102" s="81"/>
      <c r="S102" s="35"/>
      <c r="T102" s="35"/>
      <c r="U102" s="81"/>
      <c r="V102" s="35"/>
      <c r="W102" s="35"/>
      <c r="X102" s="81"/>
      <c r="Y102" s="35"/>
      <c r="Z102" s="35"/>
      <c r="AA102" s="35"/>
      <c r="AB102" s="35"/>
      <c r="AC102" s="7"/>
      <c r="AD102" s="7"/>
      <c r="AE102" s="36"/>
      <c r="AF102" s="7"/>
      <c r="AG102" s="6"/>
      <c r="AH102" s="7"/>
      <c r="AI102" s="6"/>
    </row>
    <row r="103" spans="1:35" ht="15.75" customHeight="1" x14ac:dyDescent="0.25">
      <c r="A103" s="6"/>
      <c r="B103" s="7"/>
      <c r="C103" s="7"/>
      <c r="D103" s="7"/>
      <c r="E103" s="7"/>
      <c r="F103" s="7"/>
      <c r="G103" s="7"/>
      <c r="H103" s="7"/>
      <c r="I103" s="7"/>
      <c r="J103" s="7"/>
      <c r="K103" s="35"/>
      <c r="L103" s="81"/>
      <c r="M103" s="35"/>
      <c r="N103" s="35"/>
      <c r="O103" s="81"/>
      <c r="P103" s="35"/>
      <c r="Q103" s="35"/>
      <c r="R103" s="81"/>
      <c r="S103" s="35"/>
      <c r="T103" s="35"/>
      <c r="U103" s="81"/>
      <c r="V103" s="35"/>
      <c r="W103" s="35"/>
      <c r="X103" s="81"/>
      <c r="Y103" s="35"/>
      <c r="Z103" s="35"/>
      <c r="AA103" s="35"/>
      <c r="AB103" s="35"/>
      <c r="AC103" s="7"/>
      <c r="AD103" s="7"/>
      <c r="AE103" s="36"/>
      <c r="AF103" s="7"/>
      <c r="AG103" s="6"/>
      <c r="AH103" s="7"/>
      <c r="AI103" s="6"/>
    </row>
    <row r="104" spans="1:35" ht="15.75" customHeight="1" x14ac:dyDescent="0.25">
      <c r="A104" s="6"/>
      <c r="B104" s="7"/>
      <c r="C104" s="7"/>
      <c r="D104" s="7"/>
      <c r="E104" s="7"/>
      <c r="F104" s="7"/>
      <c r="G104" s="7"/>
      <c r="H104" s="7"/>
      <c r="I104" s="7"/>
      <c r="J104" s="7"/>
      <c r="K104" s="35"/>
      <c r="L104" s="81"/>
      <c r="M104" s="35"/>
      <c r="N104" s="35"/>
      <c r="O104" s="81"/>
      <c r="P104" s="35"/>
      <c r="Q104" s="35"/>
      <c r="R104" s="81"/>
      <c r="S104" s="35"/>
      <c r="T104" s="35"/>
      <c r="U104" s="81"/>
      <c r="V104" s="35"/>
      <c r="W104" s="35"/>
      <c r="X104" s="81"/>
      <c r="Y104" s="35"/>
      <c r="Z104" s="35"/>
      <c r="AA104" s="35"/>
      <c r="AB104" s="35"/>
      <c r="AC104" s="7"/>
      <c r="AD104" s="7"/>
      <c r="AE104" s="36"/>
      <c r="AF104" s="7"/>
      <c r="AG104" s="6"/>
      <c r="AH104" s="7"/>
      <c r="AI104" s="6"/>
    </row>
    <row r="105" spans="1:35" ht="15.75" customHeight="1" x14ac:dyDescent="0.25">
      <c r="A105" s="6"/>
      <c r="B105" s="7"/>
      <c r="C105" s="7"/>
      <c r="D105" s="7"/>
      <c r="E105" s="7"/>
      <c r="F105" s="7"/>
      <c r="G105" s="7"/>
      <c r="H105" s="7"/>
      <c r="I105" s="7"/>
      <c r="J105" s="7"/>
      <c r="K105" s="35"/>
      <c r="L105" s="81"/>
      <c r="M105" s="35"/>
      <c r="N105" s="35"/>
      <c r="O105" s="81"/>
      <c r="P105" s="35"/>
      <c r="Q105" s="35"/>
      <c r="R105" s="81"/>
      <c r="S105" s="35"/>
      <c r="T105" s="35"/>
      <c r="U105" s="81"/>
      <c r="V105" s="35"/>
      <c r="W105" s="35"/>
      <c r="X105" s="81"/>
      <c r="Y105" s="35"/>
      <c r="Z105" s="35"/>
      <c r="AA105" s="35"/>
      <c r="AB105" s="35"/>
      <c r="AC105" s="7"/>
      <c r="AD105" s="7"/>
      <c r="AE105" s="36"/>
      <c r="AF105" s="7"/>
      <c r="AG105" s="6"/>
      <c r="AH105" s="7"/>
      <c r="AI105" s="6"/>
    </row>
    <row r="106" spans="1:35" ht="15.75" customHeight="1" x14ac:dyDescent="0.25">
      <c r="A106" s="6"/>
      <c r="B106" s="7"/>
      <c r="C106" s="7"/>
      <c r="D106" s="7"/>
      <c r="E106" s="7"/>
      <c r="F106" s="7"/>
      <c r="G106" s="7"/>
      <c r="H106" s="7"/>
      <c r="I106" s="7"/>
      <c r="J106" s="7"/>
      <c r="K106" s="35"/>
      <c r="L106" s="81"/>
      <c r="M106" s="35"/>
      <c r="N106" s="35"/>
      <c r="O106" s="81"/>
      <c r="P106" s="35"/>
      <c r="Q106" s="35"/>
      <c r="R106" s="81"/>
      <c r="S106" s="35"/>
      <c r="T106" s="35"/>
      <c r="U106" s="81"/>
      <c r="V106" s="35"/>
      <c r="W106" s="35"/>
      <c r="X106" s="81"/>
      <c r="Y106" s="35"/>
      <c r="Z106" s="35"/>
      <c r="AA106" s="35"/>
      <c r="AB106" s="35"/>
      <c r="AC106" s="7"/>
      <c r="AD106" s="7"/>
      <c r="AE106" s="36"/>
      <c r="AF106" s="7"/>
      <c r="AG106" s="6"/>
      <c r="AH106" s="7"/>
      <c r="AI106" s="6"/>
    </row>
    <row r="107" spans="1:35" ht="15.75" customHeight="1" x14ac:dyDescent="0.25">
      <c r="A107" s="6"/>
      <c r="B107" s="7"/>
      <c r="C107" s="7"/>
      <c r="D107" s="7"/>
      <c r="E107" s="7"/>
      <c r="F107" s="7"/>
      <c r="G107" s="7"/>
      <c r="H107" s="7"/>
      <c r="I107" s="7"/>
      <c r="J107" s="7"/>
      <c r="K107" s="35"/>
      <c r="L107" s="81"/>
      <c r="M107" s="35"/>
      <c r="N107" s="35"/>
      <c r="O107" s="81"/>
      <c r="P107" s="35"/>
      <c r="Q107" s="35"/>
      <c r="R107" s="81"/>
      <c r="S107" s="35"/>
      <c r="T107" s="35"/>
      <c r="U107" s="81"/>
      <c r="V107" s="35"/>
      <c r="W107" s="35"/>
      <c r="X107" s="81"/>
      <c r="Y107" s="35"/>
      <c r="Z107" s="35"/>
      <c r="AA107" s="35"/>
      <c r="AB107" s="35"/>
      <c r="AC107" s="7"/>
      <c r="AD107" s="7"/>
      <c r="AE107" s="36"/>
      <c r="AF107" s="7"/>
      <c r="AG107" s="6"/>
      <c r="AH107" s="7"/>
      <c r="AI107" s="6"/>
    </row>
    <row r="108" spans="1:35" ht="15.75" customHeight="1" x14ac:dyDescent="0.25">
      <c r="A108" s="6"/>
      <c r="B108" s="7"/>
      <c r="C108" s="7"/>
      <c r="D108" s="7"/>
      <c r="E108" s="7"/>
      <c r="F108" s="7"/>
      <c r="G108" s="7"/>
      <c r="H108" s="7"/>
      <c r="I108" s="7"/>
      <c r="J108" s="7"/>
      <c r="K108" s="35"/>
      <c r="L108" s="81"/>
      <c r="M108" s="35"/>
      <c r="N108" s="35"/>
      <c r="O108" s="81"/>
      <c r="P108" s="35"/>
      <c r="Q108" s="35"/>
      <c r="R108" s="81"/>
      <c r="S108" s="35"/>
      <c r="T108" s="35"/>
      <c r="U108" s="81"/>
      <c r="V108" s="35"/>
      <c r="W108" s="35"/>
      <c r="X108" s="81"/>
      <c r="Y108" s="35"/>
      <c r="Z108" s="35"/>
      <c r="AA108" s="35"/>
      <c r="AB108" s="35"/>
      <c r="AC108" s="7"/>
      <c r="AD108" s="7"/>
      <c r="AE108" s="36"/>
      <c r="AF108" s="7"/>
      <c r="AG108" s="6"/>
      <c r="AH108" s="7"/>
      <c r="AI108" s="6"/>
    </row>
    <row r="109" spans="1:35" ht="15.75" customHeight="1" x14ac:dyDescent="0.25">
      <c r="A109" s="6"/>
      <c r="B109" s="7"/>
      <c r="C109" s="7"/>
      <c r="D109" s="7"/>
      <c r="E109" s="7"/>
      <c r="F109" s="7"/>
      <c r="G109" s="7"/>
      <c r="H109" s="7"/>
      <c r="I109" s="7"/>
      <c r="J109" s="7"/>
      <c r="K109" s="35"/>
      <c r="L109" s="81"/>
      <c r="M109" s="35"/>
      <c r="N109" s="35"/>
      <c r="O109" s="81"/>
      <c r="P109" s="35"/>
      <c r="Q109" s="35"/>
      <c r="R109" s="81"/>
      <c r="S109" s="35"/>
      <c r="T109" s="35"/>
      <c r="U109" s="81"/>
      <c r="V109" s="35"/>
      <c r="W109" s="35"/>
      <c r="X109" s="81"/>
      <c r="Y109" s="35"/>
      <c r="Z109" s="35"/>
      <c r="AA109" s="35"/>
      <c r="AB109" s="35"/>
      <c r="AC109" s="7"/>
      <c r="AD109" s="7"/>
      <c r="AE109" s="36"/>
      <c r="AF109" s="7"/>
      <c r="AG109" s="6"/>
      <c r="AH109" s="7"/>
      <c r="AI109" s="6"/>
    </row>
    <row r="110" spans="1:35" ht="15.75" customHeight="1" x14ac:dyDescent="0.25">
      <c r="A110" s="6"/>
      <c r="B110" s="7"/>
      <c r="C110" s="7"/>
      <c r="D110" s="7"/>
      <c r="E110" s="7"/>
      <c r="F110" s="7"/>
      <c r="G110" s="7"/>
      <c r="H110" s="7"/>
      <c r="I110" s="7"/>
      <c r="J110" s="7"/>
      <c r="K110" s="35"/>
      <c r="L110" s="81"/>
      <c r="M110" s="35"/>
      <c r="N110" s="35"/>
      <c r="O110" s="81"/>
      <c r="P110" s="35"/>
      <c r="Q110" s="35"/>
      <c r="R110" s="81"/>
      <c r="S110" s="35"/>
      <c r="T110" s="35"/>
      <c r="U110" s="81"/>
      <c r="V110" s="35"/>
      <c r="W110" s="35"/>
      <c r="X110" s="81"/>
      <c r="Y110" s="35"/>
      <c r="Z110" s="35"/>
      <c r="AA110" s="35"/>
      <c r="AB110" s="35"/>
      <c r="AC110" s="7"/>
      <c r="AD110" s="7"/>
      <c r="AE110" s="36"/>
      <c r="AF110" s="7"/>
      <c r="AG110" s="6"/>
      <c r="AH110" s="7"/>
      <c r="AI110" s="6"/>
    </row>
    <row r="111" spans="1:35" ht="15.75" customHeight="1" x14ac:dyDescent="0.25">
      <c r="A111" s="6"/>
      <c r="B111" s="7"/>
      <c r="C111" s="7"/>
      <c r="D111" s="7"/>
      <c r="E111" s="7"/>
      <c r="F111" s="7"/>
      <c r="G111" s="7"/>
      <c r="H111" s="7"/>
      <c r="I111" s="7"/>
      <c r="J111" s="7"/>
      <c r="K111" s="35"/>
      <c r="L111" s="81"/>
      <c r="M111" s="35"/>
      <c r="N111" s="35"/>
      <c r="O111" s="81"/>
      <c r="P111" s="35"/>
      <c r="Q111" s="35"/>
      <c r="R111" s="81"/>
      <c r="S111" s="35"/>
      <c r="T111" s="35"/>
      <c r="U111" s="81"/>
      <c r="V111" s="35"/>
      <c r="W111" s="35"/>
      <c r="X111" s="81"/>
      <c r="Y111" s="35"/>
      <c r="Z111" s="35"/>
      <c r="AA111" s="35"/>
      <c r="AB111" s="35"/>
      <c r="AC111" s="7"/>
      <c r="AD111" s="7"/>
      <c r="AE111" s="36"/>
      <c r="AF111" s="7"/>
      <c r="AG111" s="6"/>
      <c r="AH111" s="7"/>
      <c r="AI111" s="6"/>
    </row>
    <row r="112" spans="1:35" ht="15.75" customHeight="1" x14ac:dyDescent="0.25">
      <c r="A112" s="6"/>
      <c r="B112" s="7"/>
      <c r="C112" s="7"/>
      <c r="D112" s="7"/>
      <c r="E112" s="7"/>
      <c r="F112" s="7"/>
      <c r="G112" s="7"/>
      <c r="H112" s="7"/>
      <c r="I112" s="7"/>
      <c r="J112" s="7"/>
      <c r="K112" s="35"/>
      <c r="L112" s="81"/>
      <c r="M112" s="35"/>
      <c r="N112" s="35"/>
      <c r="O112" s="81"/>
      <c r="P112" s="35"/>
      <c r="Q112" s="35"/>
      <c r="R112" s="81"/>
      <c r="S112" s="35"/>
      <c r="T112" s="35"/>
      <c r="U112" s="81"/>
      <c r="V112" s="35"/>
      <c r="W112" s="35"/>
      <c r="X112" s="81"/>
      <c r="Y112" s="35"/>
      <c r="Z112" s="35"/>
      <c r="AA112" s="35"/>
      <c r="AB112" s="35"/>
      <c r="AC112" s="7"/>
      <c r="AD112" s="7"/>
      <c r="AE112" s="36"/>
      <c r="AF112" s="7"/>
      <c r="AG112" s="6"/>
      <c r="AH112" s="7"/>
      <c r="AI112" s="6"/>
    </row>
    <row r="113" spans="1:35" ht="15.75" customHeight="1" x14ac:dyDescent="0.25">
      <c r="A113" s="6"/>
      <c r="B113" s="7"/>
      <c r="C113" s="7"/>
      <c r="D113" s="7"/>
      <c r="E113" s="7"/>
      <c r="F113" s="7"/>
      <c r="G113" s="7"/>
      <c r="H113" s="7"/>
      <c r="I113" s="7"/>
      <c r="J113" s="7"/>
      <c r="K113" s="35"/>
      <c r="L113" s="81"/>
      <c r="M113" s="35"/>
      <c r="N113" s="35"/>
      <c r="O113" s="81"/>
      <c r="P113" s="35"/>
      <c r="Q113" s="35"/>
      <c r="R113" s="81"/>
      <c r="S113" s="35"/>
      <c r="T113" s="35"/>
      <c r="U113" s="81"/>
      <c r="V113" s="35"/>
      <c r="W113" s="35"/>
      <c r="X113" s="81"/>
      <c r="Y113" s="35"/>
      <c r="Z113" s="35"/>
      <c r="AA113" s="35"/>
      <c r="AB113" s="35"/>
      <c r="AC113" s="7"/>
      <c r="AD113" s="7"/>
      <c r="AE113" s="36"/>
      <c r="AF113" s="7"/>
      <c r="AG113" s="6"/>
      <c r="AH113" s="7"/>
      <c r="AI113" s="6"/>
    </row>
    <row r="114" spans="1:35" ht="15.75" customHeight="1" x14ac:dyDescent="0.25">
      <c r="A114" s="6"/>
      <c r="B114" s="7"/>
      <c r="C114" s="7"/>
      <c r="D114" s="7"/>
      <c r="E114" s="7"/>
      <c r="F114" s="7"/>
      <c r="G114" s="7"/>
      <c r="H114" s="7"/>
      <c r="I114" s="7"/>
      <c r="J114" s="7"/>
      <c r="K114" s="35"/>
      <c r="L114" s="81"/>
      <c r="M114" s="35"/>
      <c r="N114" s="35"/>
      <c r="O114" s="81"/>
      <c r="P114" s="35"/>
      <c r="Q114" s="35"/>
      <c r="R114" s="81"/>
      <c r="S114" s="35"/>
      <c r="T114" s="35"/>
      <c r="U114" s="81"/>
      <c r="V114" s="35"/>
      <c r="W114" s="35"/>
      <c r="X114" s="81"/>
      <c r="Y114" s="35"/>
      <c r="Z114" s="35"/>
      <c r="AA114" s="35"/>
      <c r="AB114" s="35"/>
      <c r="AC114" s="7"/>
      <c r="AD114" s="7"/>
      <c r="AE114" s="36"/>
      <c r="AF114" s="7"/>
      <c r="AG114" s="6"/>
      <c r="AH114" s="7"/>
      <c r="AI114" s="6"/>
    </row>
    <row r="115" spans="1:35" ht="15.75" customHeight="1" x14ac:dyDescent="0.25">
      <c r="A115" s="6"/>
      <c r="B115" s="7"/>
      <c r="C115" s="7"/>
      <c r="D115" s="7"/>
      <c r="E115" s="7"/>
      <c r="F115" s="7"/>
      <c r="G115" s="7"/>
      <c r="H115" s="7"/>
      <c r="I115" s="7"/>
      <c r="J115" s="7"/>
      <c r="K115" s="35"/>
      <c r="L115" s="81"/>
      <c r="M115" s="35"/>
      <c r="N115" s="35"/>
      <c r="O115" s="81"/>
      <c r="P115" s="35"/>
      <c r="Q115" s="35"/>
      <c r="R115" s="81"/>
      <c r="S115" s="35"/>
      <c r="T115" s="35"/>
      <c r="U115" s="81"/>
      <c r="V115" s="35"/>
      <c r="W115" s="35"/>
      <c r="X115" s="81"/>
      <c r="Y115" s="35"/>
      <c r="Z115" s="35"/>
      <c r="AA115" s="35"/>
      <c r="AB115" s="35"/>
      <c r="AC115" s="7"/>
      <c r="AD115" s="7"/>
      <c r="AE115" s="36"/>
      <c r="AF115" s="7"/>
      <c r="AG115" s="6"/>
      <c r="AH115" s="7"/>
      <c r="AI115" s="6"/>
    </row>
    <row r="116" spans="1:35" ht="15.75" customHeight="1" x14ac:dyDescent="0.25">
      <c r="A116" s="6"/>
      <c r="B116" s="7"/>
      <c r="C116" s="7"/>
      <c r="D116" s="7"/>
      <c r="E116" s="7"/>
      <c r="F116" s="7"/>
      <c r="G116" s="7"/>
      <c r="H116" s="7"/>
      <c r="I116" s="7"/>
      <c r="J116" s="7"/>
      <c r="K116" s="35"/>
      <c r="L116" s="81"/>
      <c r="M116" s="35"/>
      <c r="N116" s="35"/>
      <c r="O116" s="81"/>
      <c r="P116" s="35"/>
      <c r="Q116" s="35"/>
      <c r="R116" s="81"/>
      <c r="S116" s="35"/>
      <c r="T116" s="35"/>
      <c r="U116" s="81"/>
      <c r="V116" s="35"/>
      <c r="W116" s="35"/>
      <c r="X116" s="81"/>
      <c r="Y116" s="35"/>
      <c r="Z116" s="35"/>
      <c r="AA116" s="35"/>
      <c r="AB116" s="35"/>
      <c r="AC116" s="7"/>
      <c r="AD116" s="7"/>
      <c r="AE116" s="36"/>
      <c r="AF116" s="7"/>
      <c r="AG116" s="6"/>
      <c r="AH116" s="7"/>
      <c r="AI116" s="6"/>
    </row>
    <row r="117" spans="1:35" ht="15.75" customHeight="1" x14ac:dyDescent="0.25">
      <c r="A117" s="6"/>
      <c r="B117" s="7"/>
      <c r="C117" s="7"/>
      <c r="D117" s="7"/>
      <c r="E117" s="7"/>
      <c r="F117" s="7"/>
      <c r="G117" s="7"/>
      <c r="H117" s="7"/>
      <c r="I117" s="7"/>
      <c r="J117" s="7"/>
      <c r="K117" s="35"/>
      <c r="L117" s="81"/>
      <c r="M117" s="35"/>
      <c r="N117" s="35"/>
      <c r="O117" s="81"/>
      <c r="P117" s="35"/>
      <c r="Q117" s="35"/>
      <c r="R117" s="81"/>
      <c r="S117" s="35"/>
      <c r="T117" s="35"/>
      <c r="U117" s="81"/>
      <c r="V117" s="35"/>
      <c r="W117" s="35"/>
      <c r="X117" s="81"/>
      <c r="Y117" s="35"/>
      <c r="Z117" s="35"/>
      <c r="AA117" s="35"/>
      <c r="AB117" s="35"/>
      <c r="AC117" s="7"/>
      <c r="AD117" s="7"/>
      <c r="AE117" s="36"/>
      <c r="AF117" s="7"/>
      <c r="AG117" s="6"/>
      <c r="AH117" s="7"/>
      <c r="AI117" s="6"/>
    </row>
    <row r="118" spans="1:35" ht="15.75" customHeight="1" x14ac:dyDescent="0.25">
      <c r="A118" s="6"/>
      <c r="B118" s="7"/>
      <c r="C118" s="7"/>
      <c r="D118" s="7"/>
      <c r="E118" s="7"/>
      <c r="F118" s="7"/>
      <c r="G118" s="7"/>
      <c r="H118" s="7"/>
      <c r="I118" s="7"/>
      <c r="J118" s="7"/>
      <c r="K118" s="35"/>
      <c r="L118" s="81"/>
      <c r="M118" s="35"/>
      <c r="N118" s="35"/>
      <c r="O118" s="81"/>
      <c r="P118" s="35"/>
      <c r="Q118" s="35"/>
      <c r="R118" s="81"/>
      <c r="S118" s="35"/>
      <c r="T118" s="35"/>
      <c r="U118" s="81"/>
      <c r="V118" s="35"/>
      <c r="W118" s="35"/>
      <c r="X118" s="81"/>
      <c r="Y118" s="35"/>
      <c r="Z118" s="35"/>
      <c r="AA118" s="35"/>
      <c r="AB118" s="35"/>
      <c r="AC118" s="7"/>
      <c r="AD118" s="7"/>
      <c r="AE118" s="36"/>
      <c r="AF118" s="7"/>
      <c r="AG118" s="6"/>
      <c r="AH118" s="7"/>
      <c r="AI118" s="6"/>
    </row>
    <row r="119" spans="1:35" ht="15.75" customHeight="1" x14ac:dyDescent="0.25">
      <c r="A119" s="6"/>
      <c r="B119" s="7"/>
      <c r="C119" s="7"/>
      <c r="D119" s="7"/>
      <c r="E119" s="7"/>
      <c r="F119" s="7"/>
      <c r="G119" s="7"/>
      <c r="H119" s="7"/>
      <c r="I119" s="7"/>
      <c r="J119" s="7"/>
      <c r="K119" s="35"/>
      <c r="L119" s="81"/>
      <c r="M119" s="35"/>
      <c r="N119" s="35"/>
      <c r="O119" s="81"/>
      <c r="P119" s="35"/>
      <c r="Q119" s="35"/>
      <c r="R119" s="81"/>
      <c r="S119" s="35"/>
      <c r="T119" s="35"/>
      <c r="U119" s="81"/>
      <c r="V119" s="35"/>
      <c r="W119" s="35"/>
      <c r="X119" s="81"/>
      <c r="Y119" s="35"/>
      <c r="Z119" s="35"/>
      <c r="AA119" s="35"/>
      <c r="AB119" s="35"/>
      <c r="AC119" s="7"/>
      <c r="AD119" s="7"/>
      <c r="AE119" s="36"/>
      <c r="AF119" s="7"/>
      <c r="AG119" s="6"/>
      <c r="AH119" s="7"/>
      <c r="AI119" s="6"/>
    </row>
    <row r="120" spans="1:35" ht="15.75" customHeight="1" x14ac:dyDescent="0.25">
      <c r="A120" s="6"/>
      <c r="B120" s="7"/>
      <c r="C120" s="7"/>
      <c r="D120" s="7"/>
      <c r="E120" s="7"/>
      <c r="F120" s="7"/>
      <c r="G120" s="7"/>
      <c r="H120" s="7"/>
      <c r="I120" s="7"/>
      <c r="J120" s="7"/>
      <c r="K120" s="35"/>
      <c r="L120" s="81"/>
      <c r="M120" s="35"/>
      <c r="N120" s="35"/>
      <c r="O120" s="81"/>
      <c r="P120" s="35"/>
      <c r="Q120" s="35"/>
      <c r="R120" s="81"/>
      <c r="S120" s="35"/>
      <c r="T120" s="35"/>
      <c r="U120" s="81"/>
      <c r="V120" s="35"/>
      <c r="W120" s="35"/>
      <c r="X120" s="81"/>
      <c r="Y120" s="35"/>
      <c r="Z120" s="35"/>
      <c r="AA120" s="35"/>
      <c r="AB120" s="35"/>
      <c r="AC120" s="7"/>
      <c r="AD120" s="7"/>
      <c r="AE120" s="36"/>
      <c r="AF120" s="7"/>
      <c r="AG120" s="6"/>
      <c r="AH120" s="7"/>
      <c r="AI120" s="6"/>
    </row>
    <row r="121" spans="1:35" ht="15.75" customHeight="1" x14ac:dyDescent="0.25">
      <c r="A121" s="6"/>
      <c r="B121" s="7"/>
      <c r="C121" s="7"/>
      <c r="D121" s="7"/>
      <c r="E121" s="7"/>
      <c r="F121" s="7"/>
      <c r="G121" s="7"/>
      <c r="H121" s="7"/>
      <c r="I121" s="7"/>
      <c r="J121" s="7"/>
      <c r="K121" s="35"/>
      <c r="L121" s="81"/>
      <c r="M121" s="35"/>
      <c r="N121" s="35"/>
      <c r="O121" s="81"/>
      <c r="P121" s="35"/>
      <c r="Q121" s="35"/>
      <c r="R121" s="81"/>
      <c r="S121" s="35"/>
      <c r="T121" s="35"/>
      <c r="U121" s="81"/>
      <c r="V121" s="35"/>
      <c r="W121" s="35"/>
      <c r="X121" s="81"/>
      <c r="Y121" s="35"/>
      <c r="Z121" s="35"/>
      <c r="AA121" s="35"/>
      <c r="AB121" s="35"/>
      <c r="AC121" s="7"/>
      <c r="AD121" s="7"/>
      <c r="AE121" s="36"/>
      <c r="AF121" s="7"/>
      <c r="AG121" s="6"/>
      <c r="AH121" s="7"/>
      <c r="AI121" s="6"/>
    </row>
    <row r="122" spans="1:35" ht="15.75" customHeight="1" x14ac:dyDescent="0.25">
      <c r="A122" s="6"/>
      <c r="B122" s="7"/>
      <c r="C122" s="7"/>
      <c r="D122" s="7"/>
      <c r="E122" s="7"/>
      <c r="F122" s="7"/>
      <c r="G122" s="7"/>
      <c r="H122" s="7"/>
      <c r="I122" s="7"/>
      <c r="J122" s="7"/>
      <c r="K122" s="35"/>
      <c r="L122" s="81"/>
      <c r="M122" s="35"/>
      <c r="N122" s="35"/>
      <c r="O122" s="81"/>
      <c r="P122" s="35"/>
      <c r="Q122" s="35"/>
      <c r="R122" s="81"/>
      <c r="S122" s="35"/>
      <c r="T122" s="35"/>
      <c r="U122" s="81"/>
      <c r="V122" s="35"/>
      <c r="W122" s="35"/>
      <c r="X122" s="81"/>
      <c r="Y122" s="35"/>
      <c r="Z122" s="35"/>
      <c r="AA122" s="35"/>
      <c r="AB122" s="35"/>
      <c r="AC122" s="7"/>
      <c r="AD122" s="7"/>
      <c r="AE122" s="36"/>
      <c r="AF122" s="7"/>
      <c r="AG122" s="6"/>
      <c r="AH122" s="7"/>
      <c r="AI122" s="6"/>
    </row>
    <row r="123" spans="1:35" ht="15.75" customHeight="1" x14ac:dyDescent="0.25">
      <c r="A123" s="6"/>
      <c r="B123" s="7"/>
      <c r="C123" s="7"/>
      <c r="D123" s="7"/>
      <c r="E123" s="7"/>
      <c r="F123" s="7"/>
      <c r="G123" s="7"/>
      <c r="H123" s="7"/>
      <c r="I123" s="7"/>
      <c r="J123" s="7"/>
      <c r="K123" s="35"/>
      <c r="L123" s="81"/>
      <c r="M123" s="35"/>
      <c r="N123" s="35"/>
      <c r="O123" s="81"/>
      <c r="P123" s="35"/>
      <c r="Q123" s="35"/>
      <c r="R123" s="81"/>
      <c r="S123" s="35"/>
      <c r="T123" s="35"/>
      <c r="U123" s="81"/>
      <c r="V123" s="35"/>
      <c r="W123" s="35"/>
      <c r="X123" s="81"/>
      <c r="Y123" s="35"/>
      <c r="Z123" s="35"/>
      <c r="AA123" s="35"/>
      <c r="AB123" s="35"/>
      <c r="AC123" s="7"/>
      <c r="AD123" s="7"/>
      <c r="AE123" s="36"/>
      <c r="AF123" s="7"/>
      <c r="AG123" s="6"/>
      <c r="AH123" s="7"/>
      <c r="AI123" s="6"/>
    </row>
    <row r="124" spans="1:35" ht="15.75" customHeight="1" x14ac:dyDescent="0.25">
      <c r="A124" s="6"/>
      <c r="B124" s="7"/>
      <c r="C124" s="7"/>
      <c r="D124" s="7"/>
      <c r="E124" s="7"/>
      <c r="F124" s="7"/>
      <c r="G124" s="7"/>
      <c r="H124" s="7"/>
      <c r="I124" s="7"/>
      <c r="J124" s="7"/>
      <c r="K124" s="35"/>
      <c r="L124" s="81"/>
      <c r="M124" s="35"/>
      <c r="N124" s="35"/>
      <c r="O124" s="81"/>
      <c r="P124" s="35"/>
      <c r="Q124" s="35"/>
      <c r="R124" s="81"/>
      <c r="S124" s="35"/>
      <c r="T124" s="35"/>
      <c r="U124" s="81"/>
      <c r="V124" s="35"/>
      <c r="W124" s="35"/>
      <c r="X124" s="81"/>
      <c r="Y124" s="35"/>
      <c r="Z124" s="35"/>
      <c r="AA124" s="35"/>
      <c r="AB124" s="35"/>
      <c r="AC124" s="7"/>
      <c r="AD124" s="7"/>
      <c r="AE124" s="36"/>
      <c r="AF124" s="7"/>
      <c r="AG124" s="6"/>
      <c r="AH124" s="7"/>
      <c r="AI124" s="6"/>
    </row>
    <row r="125" spans="1:35" ht="15.75" customHeight="1" x14ac:dyDescent="0.25">
      <c r="A125" s="6"/>
      <c r="B125" s="7"/>
      <c r="C125" s="7"/>
      <c r="D125" s="7"/>
      <c r="E125" s="7"/>
      <c r="F125" s="7"/>
      <c r="G125" s="7"/>
      <c r="H125" s="7"/>
      <c r="I125" s="7"/>
      <c r="J125" s="7"/>
      <c r="K125" s="35"/>
      <c r="L125" s="81"/>
      <c r="M125" s="35"/>
      <c r="N125" s="35"/>
      <c r="O125" s="81"/>
      <c r="P125" s="35"/>
      <c r="Q125" s="35"/>
      <c r="R125" s="81"/>
      <c r="S125" s="35"/>
      <c r="T125" s="35"/>
      <c r="U125" s="81"/>
      <c r="V125" s="35"/>
      <c r="W125" s="35"/>
      <c r="X125" s="81"/>
      <c r="Y125" s="35"/>
      <c r="Z125" s="35"/>
      <c r="AA125" s="35"/>
      <c r="AB125" s="35"/>
      <c r="AC125" s="7"/>
      <c r="AD125" s="7"/>
      <c r="AE125" s="36"/>
      <c r="AF125" s="7"/>
      <c r="AG125" s="6"/>
      <c r="AH125" s="7"/>
      <c r="AI125" s="6"/>
    </row>
    <row r="126" spans="1:35" ht="15.75" customHeight="1" x14ac:dyDescent="0.25">
      <c r="A126" s="6"/>
      <c r="B126" s="7"/>
      <c r="C126" s="7"/>
      <c r="D126" s="7"/>
      <c r="E126" s="7"/>
      <c r="F126" s="7"/>
      <c r="G126" s="7"/>
      <c r="H126" s="7"/>
      <c r="I126" s="7"/>
      <c r="J126" s="7"/>
      <c r="K126" s="35"/>
      <c r="L126" s="81"/>
      <c r="M126" s="35"/>
      <c r="N126" s="35"/>
      <c r="O126" s="81"/>
      <c r="P126" s="35"/>
      <c r="Q126" s="35"/>
      <c r="R126" s="81"/>
      <c r="S126" s="35"/>
      <c r="T126" s="35"/>
      <c r="U126" s="81"/>
      <c r="V126" s="35"/>
      <c r="W126" s="35"/>
      <c r="X126" s="81"/>
      <c r="Y126" s="35"/>
      <c r="Z126" s="35"/>
      <c r="AA126" s="35"/>
      <c r="AB126" s="35"/>
      <c r="AC126" s="7"/>
      <c r="AD126" s="7"/>
      <c r="AE126" s="36"/>
      <c r="AF126" s="7"/>
      <c r="AG126" s="6"/>
      <c r="AH126" s="7"/>
      <c r="AI126" s="6"/>
    </row>
    <row r="127" spans="1:35" ht="15.75" customHeight="1" x14ac:dyDescent="0.25">
      <c r="A127" s="6"/>
      <c r="B127" s="7"/>
      <c r="C127" s="7"/>
      <c r="D127" s="7"/>
      <c r="E127" s="7"/>
      <c r="F127" s="7"/>
      <c r="G127" s="7"/>
      <c r="H127" s="7"/>
      <c r="I127" s="7"/>
      <c r="J127" s="7"/>
      <c r="K127" s="35"/>
      <c r="L127" s="81"/>
      <c r="M127" s="35"/>
      <c r="N127" s="35"/>
      <c r="O127" s="81"/>
      <c r="P127" s="35"/>
      <c r="Q127" s="35"/>
      <c r="R127" s="81"/>
      <c r="S127" s="35"/>
      <c r="T127" s="35"/>
      <c r="U127" s="81"/>
      <c r="V127" s="35"/>
      <c r="W127" s="35"/>
      <c r="X127" s="81"/>
      <c r="Y127" s="35"/>
      <c r="Z127" s="35"/>
      <c r="AA127" s="35"/>
      <c r="AB127" s="35"/>
      <c r="AC127" s="7"/>
      <c r="AD127" s="7"/>
      <c r="AE127" s="36"/>
      <c r="AF127" s="7"/>
      <c r="AG127" s="6"/>
      <c r="AH127" s="7"/>
      <c r="AI127" s="6"/>
    </row>
    <row r="128" spans="1:35" ht="15.75" customHeight="1" x14ac:dyDescent="0.25">
      <c r="A128" s="6"/>
      <c r="B128" s="7"/>
      <c r="C128" s="7"/>
      <c r="D128" s="7"/>
      <c r="E128" s="7"/>
      <c r="F128" s="7"/>
      <c r="G128" s="7"/>
      <c r="H128" s="7"/>
      <c r="I128" s="7"/>
      <c r="J128" s="7"/>
      <c r="K128" s="35"/>
      <c r="L128" s="81"/>
      <c r="M128" s="35"/>
      <c r="N128" s="35"/>
      <c r="O128" s="81"/>
      <c r="P128" s="35"/>
      <c r="Q128" s="35"/>
      <c r="R128" s="81"/>
      <c r="S128" s="35"/>
      <c r="T128" s="35"/>
      <c r="U128" s="81"/>
      <c r="V128" s="35"/>
      <c r="W128" s="35"/>
      <c r="X128" s="81"/>
      <c r="Y128" s="35"/>
      <c r="Z128" s="35"/>
      <c r="AA128" s="35"/>
      <c r="AB128" s="35"/>
      <c r="AC128" s="7"/>
      <c r="AD128" s="7"/>
      <c r="AE128" s="36"/>
      <c r="AF128" s="7"/>
      <c r="AG128" s="6"/>
      <c r="AH128" s="7"/>
      <c r="AI128" s="6"/>
    </row>
    <row r="129" spans="1:35" ht="15.75" customHeight="1" x14ac:dyDescent="0.25">
      <c r="A129" s="6"/>
      <c r="B129" s="7"/>
      <c r="C129" s="7"/>
      <c r="D129" s="7"/>
      <c r="E129" s="7"/>
      <c r="F129" s="7"/>
      <c r="G129" s="7"/>
      <c r="H129" s="7"/>
      <c r="I129" s="7"/>
      <c r="J129" s="7"/>
      <c r="K129" s="35"/>
      <c r="L129" s="81"/>
      <c r="M129" s="35"/>
      <c r="N129" s="35"/>
      <c r="O129" s="81"/>
      <c r="P129" s="35"/>
      <c r="Q129" s="35"/>
      <c r="R129" s="81"/>
      <c r="S129" s="35"/>
      <c r="T129" s="35"/>
      <c r="U129" s="81"/>
      <c r="V129" s="35"/>
      <c r="W129" s="35"/>
      <c r="X129" s="81"/>
      <c r="Y129" s="35"/>
      <c r="Z129" s="35"/>
      <c r="AA129" s="35"/>
      <c r="AB129" s="35"/>
      <c r="AC129" s="7"/>
      <c r="AD129" s="7"/>
      <c r="AE129" s="36"/>
      <c r="AF129" s="7"/>
      <c r="AG129" s="6"/>
      <c r="AH129" s="7"/>
      <c r="AI129" s="6"/>
    </row>
    <row r="130" spans="1:35" ht="15.75" customHeight="1" x14ac:dyDescent="0.25">
      <c r="A130" s="6"/>
      <c r="B130" s="7"/>
      <c r="C130" s="7"/>
      <c r="D130" s="7"/>
      <c r="E130" s="7"/>
      <c r="F130" s="7"/>
      <c r="G130" s="7"/>
      <c r="H130" s="7"/>
      <c r="I130" s="7"/>
      <c r="J130" s="7"/>
      <c r="K130" s="35"/>
      <c r="L130" s="81"/>
      <c r="M130" s="35"/>
      <c r="N130" s="35"/>
      <c r="O130" s="81"/>
      <c r="P130" s="35"/>
      <c r="Q130" s="35"/>
      <c r="R130" s="81"/>
      <c r="S130" s="35"/>
      <c r="T130" s="35"/>
      <c r="U130" s="81"/>
      <c r="V130" s="35"/>
      <c r="W130" s="35"/>
      <c r="X130" s="81"/>
      <c r="Y130" s="35"/>
      <c r="Z130" s="35"/>
      <c r="AA130" s="35"/>
      <c r="AB130" s="35"/>
      <c r="AC130" s="7"/>
      <c r="AD130" s="7"/>
      <c r="AE130" s="36"/>
      <c r="AF130" s="7"/>
      <c r="AG130" s="6"/>
      <c r="AH130" s="7"/>
      <c r="AI130" s="6"/>
    </row>
    <row r="131" spans="1:35" ht="15.75" customHeight="1" x14ac:dyDescent="0.25">
      <c r="A131" s="6"/>
      <c r="B131" s="7"/>
      <c r="C131" s="7"/>
      <c r="D131" s="7"/>
      <c r="E131" s="7"/>
      <c r="F131" s="7"/>
      <c r="G131" s="7"/>
      <c r="H131" s="7"/>
      <c r="I131" s="7"/>
      <c r="J131" s="7"/>
      <c r="K131" s="35"/>
      <c r="L131" s="81"/>
      <c r="M131" s="35"/>
      <c r="N131" s="35"/>
      <c r="O131" s="81"/>
      <c r="P131" s="35"/>
      <c r="Q131" s="35"/>
      <c r="R131" s="81"/>
      <c r="S131" s="35"/>
      <c r="T131" s="35"/>
      <c r="U131" s="81"/>
      <c r="V131" s="35"/>
      <c r="W131" s="35"/>
      <c r="X131" s="81"/>
      <c r="Y131" s="35"/>
      <c r="Z131" s="35"/>
      <c r="AA131" s="35"/>
      <c r="AB131" s="35"/>
      <c r="AC131" s="7"/>
      <c r="AD131" s="7"/>
      <c r="AE131" s="36"/>
      <c r="AF131" s="7"/>
      <c r="AG131" s="6"/>
      <c r="AH131" s="7"/>
      <c r="AI131" s="6"/>
    </row>
    <row r="132" spans="1:35" ht="15.75" customHeight="1" x14ac:dyDescent="0.25">
      <c r="A132" s="6"/>
      <c r="B132" s="7"/>
      <c r="C132" s="7"/>
      <c r="D132" s="7"/>
      <c r="E132" s="7"/>
      <c r="F132" s="7"/>
      <c r="G132" s="7"/>
      <c r="H132" s="7"/>
      <c r="I132" s="7"/>
      <c r="J132" s="7"/>
      <c r="K132" s="35"/>
      <c r="L132" s="81"/>
      <c r="M132" s="35"/>
      <c r="N132" s="35"/>
      <c r="O132" s="81"/>
      <c r="P132" s="35"/>
      <c r="Q132" s="35"/>
      <c r="R132" s="81"/>
      <c r="S132" s="35"/>
      <c r="T132" s="35"/>
      <c r="U132" s="81"/>
      <c r="V132" s="35"/>
      <c r="W132" s="35"/>
      <c r="X132" s="81"/>
      <c r="Y132" s="35"/>
      <c r="Z132" s="35"/>
      <c r="AA132" s="35"/>
      <c r="AB132" s="35"/>
      <c r="AC132" s="7"/>
      <c r="AD132" s="7"/>
      <c r="AE132" s="36"/>
      <c r="AF132" s="7"/>
      <c r="AG132" s="6"/>
      <c r="AH132" s="7"/>
      <c r="AI132" s="6"/>
    </row>
    <row r="133" spans="1:35" ht="15.75" customHeight="1" x14ac:dyDescent="0.25">
      <c r="A133" s="6"/>
      <c r="B133" s="7"/>
      <c r="C133" s="7"/>
      <c r="D133" s="7"/>
      <c r="E133" s="7"/>
      <c r="F133" s="7"/>
      <c r="G133" s="7"/>
      <c r="H133" s="7"/>
      <c r="I133" s="7"/>
      <c r="J133" s="7"/>
      <c r="K133" s="35"/>
      <c r="L133" s="81"/>
      <c r="M133" s="35"/>
      <c r="N133" s="35"/>
      <c r="O133" s="81"/>
      <c r="P133" s="35"/>
      <c r="Q133" s="35"/>
      <c r="R133" s="81"/>
      <c r="S133" s="35"/>
      <c r="T133" s="35"/>
      <c r="U133" s="81"/>
      <c r="V133" s="35"/>
      <c r="W133" s="35"/>
      <c r="X133" s="81"/>
      <c r="Y133" s="35"/>
      <c r="Z133" s="35"/>
      <c r="AA133" s="35"/>
      <c r="AB133" s="35"/>
      <c r="AC133" s="7"/>
      <c r="AD133" s="7"/>
      <c r="AE133" s="36"/>
      <c r="AF133" s="7"/>
      <c r="AG133" s="6"/>
      <c r="AH133" s="7"/>
      <c r="AI133" s="6"/>
    </row>
    <row r="134" spans="1:35" ht="15.75" customHeight="1" x14ac:dyDescent="0.25">
      <c r="A134" s="6"/>
      <c r="B134" s="7"/>
      <c r="C134" s="7"/>
      <c r="D134" s="7"/>
      <c r="E134" s="7"/>
      <c r="F134" s="7"/>
      <c r="G134" s="7"/>
      <c r="H134" s="7"/>
      <c r="I134" s="7"/>
      <c r="J134" s="7"/>
      <c r="K134" s="35"/>
      <c r="L134" s="81"/>
      <c r="M134" s="35"/>
      <c r="N134" s="35"/>
      <c r="O134" s="81"/>
      <c r="P134" s="35"/>
      <c r="Q134" s="35"/>
      <c r="R134" s="81"/>
      <c r="S134" s="35"/>
      <c r="T134" s="35"/>
      <c r="U134" s="81"/>
      <c r="V134" s="35"/>
      <c r="W134" s="35"/>
      <c r="X134" s="81"/>
      <c r="Y134" s="35"/>
      <c r="Z134" s="35"/>
      <c r="AA134" s="35"/>
      <c r="AB134" s="35"/>
      <c r="AC134" s="7"/>
      <c r="AD134" s="7"/>
      <c r="AE134" s="36"/>
      <c r="AF134" s="7"/>
      <c r="AG134" s="6"/>
      <c r="AH134" s="7"/>
      <c r="AI134" s="6"/>
    </row>
    <row r="135" spans="1:35" ht="15.75" customHeight="1" x14ac:dyDescent="0.25">
      <c r="A135" s="6"/>
      <c r="B135" s="7"/>
      <c r="C135" s="7"/>
      <c r="D135" s="7"/>
      <c r="E135" s="7"/>
      <c r="F135" s="7"/>
      <c r="G135" s="7"/>
      <c r="H135" s="7"/>
      <c r="I135" s="7"/>
      <c r="J135" s="7"/>
      <c r="K135" s="35"/>
      <c r="L135" s="81"/>
      <c r="M135" s="35"/>
      <c r="N135" s="35"/>
      <c r="O135" s="81"/>
      <c r="P135" s="35"/>
      <c r="Q135" s="35"/>
      <c r="R135" s="81"/>
      <c r="S135" s="35"/>
      <c r="T135" s="35"/>
      <c r="U135" s="81"/>
      <c r="V135" s="35"/>
      <c r="W135" s="35"/>
      <c r="X135" s="81"/>
      <c r="Y135" s="35"/>
      <c r="Z135" s="35"/>
      <c r="AA135" s="35"/>
      <c r="AB135" s="35"/>
      <c r="AC135" s="7"/>
      <c r="AD135" s="7"/>
      <c r="AE135" s="36"/>
      <c r="AF135" s="7"/>
      <c r="AG135" s="6"/>
      <c r="AH135" s="7"/>
      <c r="AI135" s="6"/>
    </row>
    <row r="136" spans="1:35" ht="15.75" customHeight="1" x14ac:dyDescent="0.25">
      <c r="A136" s="6"/>
      <c r="B136" s="7"/>
      <c r="C136" s="7"/>
      <c r="D136" s="7"/>
      <c r="E136" s="7"/>
      <c r="F136" s="7"/>
      <c r="G136" s="7"/>
      <c r="H136" s="7"/>
      <c r="I136" s="7"/>
      <c r="J136" s="7"/>
      <c r="K136" s="35"/>
      <c r="L136" s="81"/>
      <c r="M136" s="35"/>
      <c r="N136" s="35"/>
      <c r="O136" s="81"/>
      <c r="P136" s="35"/>
      <c r="Q136" s="35"/>
      <c r="R136" s="81"/>
      <c r="S136" s="35"/>
      <c r="T136" s="35"/>
      <c r="U136" s="81"/>
      <c r="V136" s="35"/>
      <c r="W136" s="35"/>
      <c r="X136" s="81"/>
      <c r="Y136" s="35"/>
      <c r="Z136" s="35"/>
      <c r="AA136" s="35"/>
      <c r="AB136" s="35"/>
      <c r="AC136" s="7"/>
      <c r="AD136" s="7"/>
      <c r="AE136" s="36"/>
      <c r="AF136" s="7"/>
      <c r="AG136" s="6"/>
      <c r="AH136" s="7"/>
      <c r="AI136" s="6"/>
    </row>
    <row r="137" spans="1:35" ht="15.75" customHeight="1" x14ac:dyDescent="0.25">
      <c r="A137" s="6"/>
      <c r="B137" s="7"/>
      <c r="C137" s="7"/>
      <c r="D137" s="7"/>
      <c r="E137" s="7"/>
      <c r="F137" s="7"/>
      <c r="G137" s="7"/>
      <c r="H137" s="7"/>
      <c r="I137" s="7"/>
      <c r="J137" s="7"/>
      <c r="K137" s="35"/>
      <c r="L137" s="81"/>
      <c r="M137" s="35"/>
      <c r="N137" s="35"/>
      <c r="O137" s="81"/>
      <c r="P137" s="35"/>
      <c r="Q137" s="35"/>
      <c r="R137" s="81"/>
      <c r="S137" s="35"/>
      <c r="T137" s="35"/>
      <c r="U137" s="81"/>
      <c r="V137" s="35"/>
      <c r="W137" s="35"/>
      <c r="X137" s="81"/>
      <c r="Y137" s="35"/>
      <c r="Z137" s="35"/>
      <c r="AA137" s="35"/>
      <c r="AB137" s="35"/>
      <c r="AC137" s="7"/>
      <c r="AD137" s="7"/>
      <c r="AE137" s="36"/>
      <c r="AF137" s="7"/>
      <c r="AG137" s="6"/>
      <c r="AH137" s="7"/>
      <c r="AI137" s="6"/>
    </row>
    <row r="138" spans="1:35" ht="15.75" customHeight="1" x14ac:dyDescent="0.25">
      <c r="A138" s="6"/>
      <c r="B138" s="7"/>
      <c r="C138" s="7"/>
      <c r="D138" s="7"/>
      <c r="E138" s="7"/>
      <c r="F138" s="7"/>
      <c r="G138" s="7"/>
      <c r="H138" s="7"/>
      <c r="I138" s="7"/>
      <c r="J138" s="7"/>
      <c r="K138" s="35"/>
      <c r="L138" s="81"/>
      <c r="M138" s="35"/>
      <c r="N138" s="35"/>
      <c r="O138" s="81"/>
      <c r="P138" s="35"/>
      <c r="Q138" s="35"/>
      <c r="R138" s="81"/>
      <c r="S138" s="35"/>
      <c r="T138" s="35"/>
      <c r="U138" s="81"/>
      <c r="V138" s="35"/>
      <c r="W138" s="35"/>
      <c r="X138" s="81"/>
      <c r="Y138" s="35"/>
      <c r="Z138" s="35"/>
      <c r="AA138" s="35"/>
      <c r="AB138" s="35"/>
      <c r="AC138" s="7"/>
      <c r="AD138" s="7"/>
      <c r="AE138" s="36"/>
      <c r="AF138" s="7"/>
      <c r="AG138" s="6"/>
      <c r="AH138" s="7"/>
      <c r="AI138" s="6"/>
    </row>
    <row r="139" spans="1:35" ht="15.75" customHeight="1" x14ac:dyDescent="0.25">
      <c r="A139" s="6"/>
      <c r="B139" s="7"/>
      <c r="C139" s="7"/>
      <c r="D139" s="7"/>
      <c r="E139" s="7"/>
      <c r="F139" s="7"/>
      <c r="G139" s="7"/>
      <c r="H139" s="7"/>
      <c r="I139" s="7"/>
      <c r="J139" s="7"/>
      <c r="K139" s="35"/>
      <c r="L139" s="81"/>
      <c r="M139" s="35"/>
      <c r="N139" s="35"/>
      <c r="O139" s="81"/>
      <c r="P139" s="35"/>
      <c r="Q139" s="35"/>
      <c r="R139" s="81"/>
      <c r="S139" s="35"/>
      <c r="T139" s="35"/>
      <c r="U139" s="81"/>
      <c r="V139" s="35"/>
      <c r="W139" s="35"/>
      <c r="X139" s="81"/>
      <c r="Y139" s="35"/>
      <c r="Z139" s="35"/>
      <c r="AA139" s="35"/>
      <c r="AB139" s="35"/>
      <c r="AC139" s="7"/>
      <c r="AD139" s="7"/>
      <c r="AE139" s="36"/>
      <c r="AF139" s="7"/>
      <c r="AG139" s="6"/>
      <c r="AH139" s="7"/>
      <c r="AI139" s="6"/>
    </row>
    <row r="140" spans="1:35" ht="15.75" customHeight="1" x14ac:dyDescent="0.25">
      <c r="A140" s="6"/>
      <c r="B140" s="7"/>
      <c r="C140" s="7"/>
      <c r="D140" s="7"/>
      <c r="E140" s="7"/>
      <c r="F140" s="7"/>
      <c r="G140" s="7"/>
      <c r="H140" s="7"/>
      <c r="I140" s="7"/>
      <c r="J140" s="7"/>
      <c r="K140" s="35"/>
      <c r="L140" s="81"/>
      <c r="M140" s="35"/>
      <c r="N140" s="35"/>
      <c r="O140" s="81"/>
      <c r="P140" s="35"/>
      <c r="Q140" s="35"/>
      <c r="R140" s="81"/>
      <c r="S140" s="35"/>
      <c r="T140" s="35"/>
      <c r="U140" s="81"/>
      <c r="V140" s="35"/>
      <c r="W140" s="35"/>
      <c r="X140" s="81"/>
      <c r="Y140" s="35"/>
      <c r="Z140" s="35"/>
      <c r="AA140" s="35"/>
      <c r="AB140" s="35"/>
      <c r="AC140" s="7"/>
      <c r="AD140" s="7"/>
      <c r="AE140" s="36"/>
      <c r="AF140" s="7"/>
      <c r="AG140" s="6"/>
      <c r="AH140" s="7"/>
      <c r="AI140" s="6"/>
    </row>
    <row r="141" spans="1:35" ht="15.75" customHeight="1" x14ac:dyDescent="0.25">
      <c r="A141" s="6"/>
      <c r="B141" s="7"/>
      <c r="C141" s="7"/>
      <c r="D141" s="7"/>
      <c r="E141" s="7"/>
      <c r="F141" s="7"/>
      <c r="G141" s="7"/>
      <c r="H141" s="7"/>
      <c r="I141" s="7"/>
      <c r="J141" s="7"/>
      <c r="K141" s="35"/>
      <c r="L141" s="81"/>
      <c r="M141" s="35"/>
      <c r="N141" s="35"/>
      <c r="O141" s="81"/>
      <c r="P141" s="35"/>
      <c r="Q141" s="35"/>
      <c r="R141" s="81"/>
      <c r="S141" s="35"/>
      <c r="T141" s="35"/>
      <c r="U141" s="81"/>
      <c r="V141" s="35"/>
      <c r="W141" s="35"/>
      <c r="X141" s="81"/>
      <c r="Y141" s="35"/>
      <c r="Z141" s="35"/>
      <c r="AA141" s="35"/>
      <c r="AB141" s="35"/>
      <c r="AC141" s="7"/>
      <c r="AD141" s="7"/>
      <c r="AE141" s="36"/>
      <c r="AF141" s="7"/>
      <c r="AG141" s="6"/>
      <c r="AH141" s="7"/>
      <c r="AI141" s="6"/>
    </row>
    <row r="142" spans="1:35" ht="15.75" customHeight="1" x14ac:dyDescent="0.25">
      <c r="A142" s="6"/>
      <c r="B142" s="7"/>
      <c r="C142" s="7"/>
      <c r="D142" s="7"/>
      <c r="E142" s="7"/>
      <c r="F142" s="7"/>
      <c r="G142" s="7"/>
      <c r="H142" s="7"/>
      <c r="I142" s="7"/>
      <c r="J142" s="7"/>
      <c r="K142" s="35"/>
      <c r="L142" s="81"/>
      <c r="M142" s="35"/>
      <c r="N142" s="35"/>
      <c r="O142" s="81"/>
      <c r="P142" s="35"/>
      <c r="Q142" s="35"/>
      <c r="R142" s="81"/>
      <c r="S142" s="35"/>
      <c r="T142" s="35"/>
      <c r="U142" s="81"/>
      <c r="V142" s="35"/>
      <c r="W142" s="35"/>
      <c r="X142" s="81"/>
      <c r="Y142" s="35"/>
      <c r="Z142" s="35"/>
      <c r="AA142" s="35"/>
      <c r="AB142" s="35"/>
      <c r="AC142" s="7"/>
      <c r="AD142" s="7"/>
      <c r="AE142" s="36"/>
      <c r="AF142" s="7"/>
      <c r="AG142" s="6"/>
      <c r="AH142" s="7"/>
      <c r="AI142" s="6"/>
    </row>
    <row r="143" spans="1:35" ht="15.75" customHeight="1" x14ac:dyDescent="0.25">
      <c r="A143" s="6"/>
      <c r="B143" s="7"/>
      <c r="C143" s="7"/>
      <c r="D143" s="7"/>
      <c r="E143" s="7"/>
      <c r="F143" s="7"/>
      <c r="G143" s="7"/>
      <c r="H143" s="7"/>
      <c r="I143" s="7"/>
      <c r="J143" s="7"/>
      <c r="K143" s="35"/>
      <c r="L143" s="81"/>
      <c r="M143" s="35"/>
      <c r="N143" s="35"/>
      <c r="O143" s="81"/>
      <c r="P143" s="35"/>
      <c r="Q143" s="35"/>
      <c r="R143" s="81"/>
      <c r="S143" s="35"/>
      <c r="T143" s="35"/>
      <c r="U143" s="81"/>
      <c r="V143" s="35"/>
      <c r="W143" s="35"/>
      <c r="X143" s="81"/>
      <c r="Y143" s="35"/>
      <c r="Z143" s="35"/>
      <c r="AA143" s="35"/>
      <c r="AB143" s="35"/>
      <c r="AC143" s="7"/>
      <c r="AD143" s="7"/>
      <c r="AE143" s="36"/>
      <c r="AF143" s="7"/>
      <c r="AG143" s="6"/>
      <c r="AH143" s="7"/>
      <c r="AI143" s="6"/>
    </row>
    <row r="144" spans="1:35" ht="15.75" customHeight="1" x14ac:dyDescent="0.25">
      <c r="A144" s="6"/>
      <c r="B144" s="7"/>
      <c r="C144" s="7"/>
      <c r="D144" s="7"/>
      <c r="E144" s="7"/>
      <c r="F144" s="7"/>
      <c r="G144" s="7"/>
      <c r="H144" s="7"/>
      <c r="I144" s="7"/>
      <c r="J144" s="7"/>
      <c r="K144" s="35"/>
      <c r="L144" s="81"/>
      <c r="M144" s="35"/>
      <c r="N144" s="35"/>
      <c r="O144" s="81"/>
      <c r="P144" s="35"/>
      <c r="Q144" s="35"/>
      <c r="R144" s="81"/>
      <c r="S144" s="35"/>
      <c r="T144" s="35"/>
      <c r="U144" s="81"/>
      <c r="V144" s="35"/>
      <c r="W144" s="35"/>
      <c r="X144" s="81"/>
      <c r="Y144" s="35"/>
      <c r="Z144" s="35"/>
      <c r="AA144" s="35"/>
      <c r="AB144" s="35"/>
      <c r="AC144" s="7"/>
      <c r="AD144" s="7"/>
      <c r="AE144" s="36"/>
      <c r="AF144" s="7"/>
      <c r="AG144" s="6"/>
      <c r="AH144" s="7"/>
      <c r="AI144" s="6"/>
    </row>
    <row r="145" spans="1:35" ht="15.75" customHeight="1" x14ac:dyDescent="0.25">
      <c r="A145" s="6"/>
      <c r="B145" s="7"/>
      <c r="C145" s="7"/>
      <c r="D145" s="7"/>
      <c r="E145" s="7"/>
      <c r="F145" s="7"/>
      <c r="G145" s="7"/>
      <c r="H145" s="7"/>
      <c r="I145" s="7"/>
      <c r="J145" s="7"/>
      <c r="K145" s="35"/>
      <c r="L145" s="81"/>
      <c r="M145" s="35"/>
      <c r="N145" s="35"/>
      <c r="O145" s="81"/>
      <c r="P145" s="35"/>
      <c r="Q145" s="35"/>
      <c r="R145" s="81"/>
      <c r="S145" s="35"/>
      <c r="T145" s="35"/>
      <c r="U145" s="81"/>
      <c r="V145" s="35"/>
      <c r="W145" s="35"/>
      <c r="X145" s="81"/>
      <c r="Y145" s="35"/>
      <c r="Z145" s="35"/>
      <c r="AA145" s="35"/>
      <c r="AB145" s="35"/>
      <c r="AC145" s="7"/>
      <c r="AD145" s="7"/>
      <c r="AE145" s="36"/>
      <c r="AF145" s="7"/>
      <c r="AG145" s="6"/>
      <c r="AH145" s="7"/>
      <c r="AI145" s="6"/>
    </row>
    <row r="146" spans="1:35" ht="15.75" customHeight="1" x14ac:dyDescent="0.25">
      <c r="A146" s="6"/>
      <c r="B146" s="7"/>
      <c r="C146" s="7"/>
      <c r="D146" s="7"/>
      <c r="E146" s="7"/>
      <c r="F146" s="7"/>
      <c r="G146" s="7"/>
      <c r="H146" s="7"/>
      <c r="I146" s="7"/>
      <c r="J146" s="7"/>
      <c r="K146" s="35"/>
      <c r="L146" s="81"/>
      <c r="M146" s="35"/>
      <c r="N146" s="35"/>
      <c r="O146" s="81"/>
      <c r="P146" s="35"/>
      <c r="Q146" s="35"/>
      <c r="R146" s="81"/>
      <c r="S146" s="35"/>
      <c r="T146" s="35"/>
      <c r="U146" s="81"/>
      <c r="V146" s="35"/>
      <c r="W146" s="35"/>
      <c r="X146" s="81"/>
      <c r="Y146" s="35"/>
      <c r="Z146" s="35"/>
      <c r="AA146" s="35"/>
      <c r="AB146" s="35"/>
      <c r="AC146" s="7"/>
      <c r="AD146" s="7"/>
      <c r="AE146" s="36"/>
      <c r="AF146" s="7"/>
      <c r="AG146" s="6"/>
      <c r="AH146" s="7"/>
      <c r="AI146" s="6"/>
    </row>
    <row r="147" spans="1:35" ht="15.75" customHeight="1" x14ac:dyDescent="0.25">
      <c r="A147" s="6"/>
      <c r="B147" s="7"/>
      <c r="C147" s="7"/>
      <c r="D147" s="7"/>
      <c r="E147" s="7"/>
      <c r="F147" s="7"/>
      <c r="G147" s="7"/>
      <c r="H147" s="7"/>
      <c r="I147" s="7"/>
      <c r="J147" s="7"/>
      <c r="K147" s="35"/>
      <c r="L147" s="81"/>
      <c r="M147" s="35"/>
      <c r="N147" s="35"/>
      <c r="O147" s="81"/>
      <c r="P147" s="35"/>
      <c r="Q147" s="35"/>
      <c r="R147" s="81"/>
      <c r="S147" s="35"/>
      <c r="T147" s="35"/>
      <c r="U147" s="81"/>
      <c r="V147" s="35"/>
      <c r="W147" s="35"/>
      <c r="X147" s="81"/>
      <c r="Y147" s="35"/>
      <c r="Z147" s="35"/>
      <c r="AA147" s="35"/>
      <c r="AB147" s="35"/>
      <c r="AC147" s="7"/>
      <c r="AD147" s="7"/>
      <c r="AE147" s="36"/>
      <c r="AF147" s="7"/>
      <c r="AG147" s="6"/>
      <c r="AH147" s="7"/>
      <c r="AI147" s="6"/>
    </row>
    <row r="148" spans="1:35" ht="15.75" customHeight="1" x14ac:dyDescent="0.25">
      <c r="A148" s="6"/>
      <c r="B148" s="7"/>
      <c r="C148" s="7"/>
      <c r="D148" s="7"/>
      <c r="E148" s="7"/>
      <c r="F148" s="7"/>
      <c r="G148" s="7"/>
      <c r="H148" s="7"/>
      <c r="I148" s="7"/>
      <c r="J148" s="7"/>
      <c r="K148" s="35"/>
      <c r="L148" s="81"/>
      <c r="M148" s="35"/>
      <c r="N148" s="35"/>
      <c r="O148" s="81"/>
      <c r="P148" s="35"/>
      <c r="Q148" s="35"/>
      <c r="R148" s="81"/>
      <c r="S148" s="35"/>
      <c r="T148" s="35"/>
      <c r="U148" s="81"/>
      <c r="V148" s="35"/>
      <c r="W148" s="35"/>
      <c r="X148" s="81"/>
      <c r="Y148" s="35"/>
      <c r="Z148" s="35"/>
      <c r="AA148" s="35"/>
      <c r="AB148" s="35"/>
      <c r="AC148" s="7"/>
      <c r="AD148" s="7"/>
      <c r="AE148" s="36"/>
      <c r="AF148" s="7"/>
      <c r="AG148" s="6"/>
      <c r="AH148" s="7"/>
      <c r="AI148" s="6"/>
    </row>
    <row r="149" spans="1:35" ht="15.75" customHeight="1" x14ac:dyDescent="0.25">
      <c r="A149" s="6"/>
      <c r="B149" s="7"/>
      <c r="C149" s="7"/>
      <c r="D149" s="7"/>
      <c r="E149" s="7"/>
      <c r="F149" s="7"/>
      <c r="G149" s="7"/>
      <c r="H149" s="7"/>
      <c r="I149" s="7"/>
      <c r="J149" s="7"/>
      <c r="K149" s="35"/>
      <c r="L149" s="81"/>
      <c r="M149" s="35"/>
      <c r="N149" s="35"/>
      <c r="O149" s="81"/>
      <c r="P149" s="35"/>
      <c r="Q149" s="35"/>
      <c r="R149" s="81"/>
      <c r="S149" s="35"/>
      <c r="T149" s="35"/>
      <c r="U149" s="81"/>
      <c r="V149" s="35"/>
      <c r="W149" s="35"/>
      <c r="X149" s="81"/>
      <c r="Y149" s="35"/>
      <c r="Z149" s="35"/>
      <c r="AA149" s="35"/>
      <c r="AB149" s="35"/>
      <c r="AC149" s="7"/>
      <c r="AD149" s="7"/>
      <c r="AE149" s="36"/>
      <c r="AF149" s="7"/>
      <c r="AG149" s="6"/>
      <c r="AH149" s="7"/>
      <c r="AI149" s="6"/>
    </row>
    <row r="150" spans="1:35" ht="15.75" customHeight="1" x14ac:dyDescent="0.25">
      <c r="A150" s="6"/>
      <c r="B150" s="7"/>
      <c r="C150" s="7"/>
      <c r="D150" s="7"/>
      <c r="E150" s="7"/>
      <c r="F150" s="7"/>
      <c r="G150" s="7"/>
      <c r="H150" s="7"/>
      <c r="I150" s="7"/>
      <c r="J150" s="7"/>
      <c r="K150" s="35"/>
      <c r="L150" s="81"/>
      <c r="M150" s="35"/>
      <c r="N150" s="35"/>
      <c r="O150" s="81"/>
      <c r="P150" s="35"/>
      <c r="Q150" s="35"/>
      <c r="R150" s="81"/>
      <c r="S150" s="35"/>
      <c r="T150" s="35"/>
      <c r="U150" s="81"/>
      <c r="V150" s="35"/>
      <c r="W150" s="35"/>
      <c r="X150" s="81"/>
      <c r="Y150" s="35"/>
      <c r="Z150" s="35"/>
      <c r="AA150" s="35"/>
      <c r="AB150" s="35"/>
      <c r="AC150" s="7"/>
      <c r="AD150" s="7"/>
      <c r="AE150" s="36"/>
      <c r="AF150" s="7"/>
      <c r="AG150" s="6"/>
      <c r="AH150" s="7"/>
      <c r="AI150" s="6"/>
    </row>
    <row r="151" spans="1:35" ht="15.75" customHeight="1" x14ac:dyDescent="0.25">
      <c r="A151" s="6"/>
      <c r="B151" s="7"/>
      <c r="C151" s="7"/>
      <c r="D151" s="7"/>
      <c r="E151" s="7"/>
      <c r="F151" s="7"/>
      <c r="G151" s="7"/>
      <c r="H151" s="7"/>
      <c r="I151" s="7"/>
      <c r="J151" s="7"/>
      <c r="K151" s="35"/>
      <c r="L151" s="81"/>
      <c r="M151" s="35"/>
      <c r="N151" s="35"/>
      <c r="O151" s="81"/>
      <c r="P151" s="35"/>
      <c r="Q151" s="35"/>
      <c r="R151" s="81"/>
      <c r="S151" s="35"/>
      <c r="T151" s="35"/>
      <c r="U151" s="81"/>
      <c r="V151" s="35"/>
      <c r="W151" s="35"/>
      <c r="X151" s="81"/>
      <c r="Y151" s="35"/>
      <c r="Z151" s="35"/>
      <c r="AA151" s="35"/>
      <c r="AB151" s="35"/>
      <c r="AC151" s="7"/>
      <c r="AD151" s="7"/>
      <c r="AE151" s="36"/>
      <c r="AF151" s="7"/>
      <c r="AG151" s="6"/>
      <c r="AH151" s="7"/>
      <c r="AI151" s="6"/>
    </row>
    <row r="152" spans="1:35" ht="15.75" customHeight="1" x14ac:dyDescent="0.25">
      <c r="A152" s="6"/>
      <c r="B152" s="7"/>
      <c r="C152" s="7"/>
      <c r="D152" s="7"/>
      <c r="E152" s="7"/>
      <c r="F152" s="7"/>
      <c r="G152" s="7"/>
      <c r="H152" s="7"/>
      <c r="I152" s="7"/>
      <c r="J152" s="7"/>
      <c r="K152" s="35"/>
      <c r="L152" s="81"/>
      <c r="M152" s="35"/>
      <c r="N152" s="35"/>
      <c r="O152" s="81"/>
      <c r="P152" s="35"/>
      <c r="Q152" s="35"/>
      <c r="R152" s="81"/>
      <c r="S152" s="35"/>
      <c r="T152" s="35"/>
      <c r="U152" s="81"/>
      <c r="V152" s="35"/>
      <c r="W152" s="35"/>
      <c r="X152" s="81"/>
      <c r="Y152" s="35"/>
      <c r="Z152" s="35"/>
      <c r="AA152" s="35"/>
      <c r="AB152" s="35"/>
      <c r="AC152" s="7"/>
      <c r="AD152" s="7"/>
      <c r="AE152" s="36"/>
      <c r="AF152" s="7"/>
      <c r="AG152" s="6"/>
      <c r="AH152" s="7"/>
      <c r="AI152" s="6"/>
    </row>
    <row r="153" spans="1:35" ht="15.75" customHeight="1" x14ac:dyDescent="0.25">
      <c r="A153" s="6"/>
      <c r="B153" s="7"/>
      <c r="C153" s="7"/>
      <c r="D153" s="7"/>
      <c r="E153" s="7"/>
      <c r="F153" s="7"/>
      <c r="G153" s="7"/>
      <c r="H153" s="7"/>
      <c r="I153" s="7"/>
      <c r="J153" s="7"/>
      <c r="K153" s="35"/>
      <c r="L153" s="81"/>
      <c r="M153" s="35"/>
      <c r="N153" s="35"/>
      <c r="O153" s="81"/>
      <c r="P153" s="35"/>
      <c r="Q153" s="35"/>
      <c r="R153" s="81"/>
      <c r="S153" s="35"/>
      <c r="T153" s="35"/>
      <c r="U153" s="81"/>
      <c r="V153" s="35"/>
      <c r="W153" s="35"/>
      <c r="X153" s="81"/>
      <c r="Y153" s="35"/>
      <c r="Z153" s="35"/>
      <c r="AA153" s="35"/>
      <c r="AB153" s="35"/>
      <c r="AC153" s="7"/>
      <c r="AD153" s="7"/>
      <c r="AE153" s="36"/>
      <c r="AF153" s="7"/>
      <c r="AG153" s="6"/>
      <c r="AH153" s="7"/>
      <c r="AI153" s="6"/>
    </row>
    <row r="154" spans="1:35" ht="15.75" customHeight="1" x14ac:dyDescent="0.25">
      <c r="A154" s="6"/>
      <c r="B154" s="7"/>
      <c r="C154" s="7"/>
      <c r="D154" s="7"/>
      <c r="E154" s="7"/>
      <c r="F154" s="7"/>
      <c r="G154" s="7"/>
      <c r="H154" s="7"/>
      <c r="I154" s="7"/>
      <c r="J154" s="7"/>
      <c r="K154" s="35"/>
      <c r="L154" s="81"/>
      <c r="M154" s="35"/>
      <c r="N154" s="35"/>
      <c r="O154" s="81"/>
      <c r="P154" s="35"/>
      <c r="Q154" s="35"/>
      <c r="R154" s="81"/>
      <c r="S154" s="35"/>
      <c r="T154" s="35"/>
      <c r="U154" s="81"/>
      <c r="V154" s="35"/>
      <c r="W154" s="35"/>
      <c r="X154" s="81"/>
      <c r="Y154" s="35"/>
      <c r="Z154" s="35"/>
      <c r="AA154" s="35"/>
      <c r="AB154" s="35"/>
      <c r="AC154" s="7"/>
      <c r="AD154" s="7"/>
      <c r="AE154" s="36"/>
      <c r="AF154" s="7"/>
      <c r="AG154" s="6"/>
      <c r="AH154" s="7"/>
      <c r="AI154" s="6"/>
    </row>
    <row r="155" spans="1:35" ht="15.75" customHeight="1" x14ac:dyDescent="0.25">
      <c r="A155" s="6"/>
      <c r="B155" s="7"/>
      <c r="C155" s="7"/>
      <c r="D155" s="7"/>
      <c r="E155" s="7"/>
      <c r="F155" s="7"/>
      <c r="G155" s="7"/>
      <c r="H155" s="7"/>
      <c r="I155" s="7"/>
      <c r="J155" s="7"/>
      <c r="K155" s="35"/>
      <c r="L155" s="81"/>
      <c r="M155" s="35"/>
      <c r="N155" s="35"/>
      <c r="O155" s="81"/>
      <c r="P155" s="35"/>
      <c r="Q155" s="35"/>
      <c r="R155" s="81"/>
      <c r="S155" s="35"/>
      <c r="T155" s="35"/>
      <c r="U155" s="81"/>
      <c r="V155" s="35"/>
      <c r="W155" s="35"/>
      <c r="X155" s="81"/>
      <c r="Y155" s="35"/>
      <c r="Z155" s="35"/>
      <c r="AA155" s="35"/>
      <c r="AB155" s="35"/>
      <c r="AC155" s="7"/>
      <c r="AD155" s="7"/>
      <c r="AE155" s="36"/>
      <c r="AF155" s="7"/>
      <c r="AG155" s="6"/>
      <c r="AH155" s="7"/>
      <c r="AI155" s="6"/>
    </row>
    <row r="156" spans="1:35" ht="15.75" customHeight="1" x14ac:dyDescent="0.25">
      <c r="A156" s="6"/>
      <c r="B156" s="7"/>
      <c r="C156" s="7"/>
      <c r="D156" s="7"/>
      <c r="E156" s="7"/>
      <c r="F156" s="7"/>
      <c r="G156" s="7"/>
      <c r="H156" s="7"/>
      <c r="I156" s="7"/>
      <c r="J156" s="7"/>
      <c r="K156" s="35"/>
      <c r="L156" s="81"/>
      <c r="M156" s="35"/>
      <c r="N156" s="35"/>
      <c r="O156" s="81"/>
      <c r="P156" s="35"/>
      <c r="Q156" s="35"/>
      <c r="R156" s="81"/>
      <c r="S156" s="35"/>
      <c r="T156" s="35"/>
      <c r="U156" s="81"/>
      <c r="V156" s="35"/>
      <c r="W156" s="35"/>
      <c r="X156" s="81"/>
      <c r="Y156" s="35"/>
      <c r="Z156" s="35"/>
      <c r="AA156" s="35"/>
      <c r="AB156" s="35"/>
      <c r="AC156" s="7"/>
      <c r="AD156" s="7"/>
      <c r="AE156" s="36"/>
      <c r="AF156" s="7"/>
      <c r="AG156" s="6"/>
      <c r="AH156" s="7"/>
      <c r="AI156" s="6"/>
    </row>
    <row r="157" spans="1:35" ht="15.75" customHeight="1" x14ac:dyDescent="0.25">
      <c r="A157" s="6"/>
      <c r="B157" s="7"/>
      <c r="C157" s="7"/>
      <c r="D157" s="7"/>
      <c r="E157" s="7"/>
      <c r="F157" s="7"/>
      <c r="G157" s="7"/>
      <c r="H157" s="7"/>
      <c r="I157" s="7"/>
      <c r="J157" s="7"/>
      <c r="K157" s="35"/>
      <c r="L157" s="81"/>
      <c r="M157" s="35"/>
      <c r="N157" s="35"/>
      <c r="O157" s="81"/>
      <c r="P157" s="35"/>
      <c r="Q157" s="35"/>
      <c r="R157" s="81"/>
      <c r="S157" s="35"/>
      <c r="T157" s="35"/>
      <c r="U157" s="81"/>
      <c r="V157" s="35"/>
      <c r="W157" s="35"/>
      <c r="X157" s="81"/>
      <c r="Y157" s="35"/>
      <c r="Z157" s="35"/>
      <c r="AA157" s="35"/>
      <c r="AB157" s="35"/>
      <c r="AC157" s="7"/>
      <c r="AD157" s="7"/>
      <c r="AE157" s="36"/>
      <c r="AF157" s="7"/>
      <c r="AG157" s="6"/>
      <c r="AH157" s="7"/>
      <c r="AI157" s="6"/>
    </row>
    <row r="158" spans="1:35" ht="15.75" customHeight="1" x14ac:dyDescent="0.25">
      <c r="A158" s="6"/>
      <c r="B158" s="7"/>
      <c r="C158" s="7"/>
      <c r="D158" s="7"/>
      <c r="E158" s="7"/>
      <c r="F158" s="7"/>
      <c r="G158" s="7"/>
      <c r="H158" s="7"/>
      <c r="I158" s="7"/>
      <c r="J158" s="7"/>
      <c r="K158" s="35"/>
      <c r="L158" s="81"/>
      <c r="M158" s="35"/>
      <c r="N158" s="35"/>
      <c r="O158" s="81"/>
      <c r="P158" s="35"/>
      <c r="Q158" s="35"/>
      <c r="R158" s="81"/>
      <c r="S158" s="35"/>
      <c r="T158" s="35"/>
      <c r="U158" s="81"/>
      <c r="V158" s="35"/>
      <c r="W158" s="35"/>
      <c r="X158" s="81"/>
      <c r="Y158" s="35"/>
      <c r="Z158" s="35"/>
      <c r="AA158" s="35"/>
      <c r="AB158" s="35"/>
      <c r="AC158" s="7"/>
      <c r="AD158" s="7"/>
      <c r="AE158" s="36"/>
      <c r="AF158" s="7"/>
      <c r="AG158" s="6"/>
      <c r="AH158" s="7"/>
      <c r="AI158" s="6"/>
    </row>
    <row r="159" spans="1:35" ht="15.75" customHeight="1" x14ac:dyDescent="0.25">
      <c r="A159" s="6"/>
      <c r="B159" s="7"/>
      <c r="C159" s="7"/>
      <c r="D159" s="7"/>
      <c r="E159" s="7"/>
      <c r="F159" s="7"/>
      <c r="G159" s="7"/>
      <c r="H159" s="7"/>
      <c r="I159" s="7"/>
      <c r="J159" s="7"/>
      <c r="K159" s="35"/>
      <c r="L159" s="81"/>
      <c r="M159" s="35"/>
      <c r="N159" s="35"/>
      <c r="O159" s="81"/>
      <c r="P159" s="35"/>
      <c r="Q159" s="35"/>
      <c r="R159" s="81"/>
      <c r="S159" s="35"/>
      <c r="T159" s="35"/>
      <c r="U159" s="81"/>
      <c r="V159" s="35"/>
      <c r="W159" s="35"/>
      <c r="X159" s="81"/>
      <c r="Y159" s="35"/>
      <c r="Z159" s="35"/>
      <c r="AA159" s="35"/>
      <c r="AB159" s="35"/>
      <c r="AC159" s="7"/>
      <c r="AD159" s="7"/>
      <c r="AE159" s="36"/>
      <c r="AF159" s="7"/>
      <c r="AG159" s="6"/>
      <c r="AH159" s="7"/>
      <c r="AI159" s="6"/>
    </row>
    <row r="160" spans="1:35" ht="15.75" customHeight="1" x14ac:dyDescent="0.25">
      <c r="A160" s="6"/>
      <c r="B160" s="7"/>
      <c r="C160" s="7"/>
      <c r="D160" s="7"/>
      <c r="E160" s="7"/>
      <c r="F160" s="7"/>
      <c r="G160" s="7"/>
      <c r="H160" s="7"/>
      <c r="I160" s="7"/>
      <c r="J160" s="7"/>
      <c r="K160" s="35"/>
      <c r="L160" s="81"/>
      <c r="M160" s="35"/>
      <c r="N160" s="35"/>
      <c r="O160" s="81"/>
      <c r="P160" s="35"/>
      <c r="Q160" s="35"/>
      <c r="R160" s="81"/>
      <c r="S160" s="35"/>
      <c r="T160" s="35"/>
      <c r="U160" s="81"/>
      <c r="V160" s="35"/>
      <c r="W160" s="35"/>
      <c r="X160" s="81"/>
      <c r="Y160" s="35"/>
      <c r="Z160" s="35"/>
      <c r="AA160" s="35"/>
      <c r="AB160" s="35"/>
      <c r="AC160" s="7"/>
      <c r="AD160" s="7"/>
      <c r="AE160" s="36"/>
      <c r="AF160" s="7"/>
      <c r="AG160" s="6"/>
      <c r="AH160" s="7"/>
      <c r="AI160" s="6"/>
    </row>
    <row r="161" spans="1:35" ht="15.75" customHeight="1" x14ac:dyDescent="0.25">
      <c r="A161" s="6"/>
      <c r="B161" s="7"/>
      <c r="C161" s="7"/>
      <c r="D161" s="7"/>
      <c r="E161" s="7"/>
      <c r="F161" s="7"/>
      <c r="G161" s="7"/>
      <c r="H161" s="7"/>
      <c r="I161" s="7"/>
      <c r="J161" s="7"/>
      <c r="K161" s="35"/>
      <c r="L161" s="81"/>
      <c r="M161" s="35"/>
      <c r="N161" s="35"/>
      <c r="O161" s="81"/>
      <c r="P161" s="35"/>
      <c r="Q161" s="35"/>
      <c r="R161" s="81"/>
      <c r="S161" s="35"/>
      <c r="T161" s="35"/>
      <c r="U161" s="81"/>
      <c r="V161" s="35"/>
      <c r="W161" s="35"/>
      <c r="X161" s="81"/>
      <c r="Y161" s="35"/>
      <c r="Z161" s="35"/>
      <c r="AA161" s="35"/>
      <c r="AB161" s="35"/>
      <c r="AC161" s="7"/>
      <c r="AD161" s="7"/>
      <c r="AE161" s="36"/>
      <c r="AF161" s="7"/>
      <c r="AG161" s="6"/>
      <c r="AH161" s="7"/>
      <c r="AI161" s="6"/>
    </row>
    <row r="162" spans="1:35" ht="15.75" customHeight="1" x14ac:dyDescent="0.25">
      <c r="A162" s="6"/>
      <c r="B162" s="7"/>
      <c r="C162" s="7"/>
      <c r="D162" s="7"/>
      <c r="E162" s="7"/>
      <c r="F162" s="7"/>
      <c r="G162" s="7"/>
      <c r="H162" s="7"/>
      <c r="I162" s="7"/>
      <c r="J162" s="7"/>
      <c r="K162" s="35"/>
      <c r="L162" s="81"/>
      <c r="M162" s="35"/>
      <c r="N162" s="35"/>
      <c r="O162" s="81"/>
      <c r="P162" s="35"/>
      <c r="Q162" s="35"/>
      <c r="R162" s="81"/>
      <c r="S162" s="35"/>
      <c r="T162" s="35"/>
      <c r="U162" s="81"/>
      <c r="V162" s="35"/>
      <c r="W162" s="35"/>
      <c r="X162" s="81"/>
      <c r="Y162" s="35"/>
      <c r="Z162" s="35"/>
      <c r="AA162" s="35"/>
      <c r="AB162" s="35"/>
      <c r="AC162" s="7"/>
      <c r="AD162" s="7"/>
      <c r="AE162" s="36"/>
      <c r="AF162" s="7"/>
      <c r="AG162" s="6"/>
      <c r="AH162" s="7"/>
      <c r="AI162" s="6"/>
    </row>
    <row r="163" spans="1:35" ht="15.75" customHeight="1" x14ac:dyDescent="0.25">
      <c r="A163" s="6"/>
      <c r="B163" s="7"/>
      <c r="C163" s="7"/>
      <c r="D163" s="7"/>
      <c r="E163" s="7"/>
      <c r="F163" s="7"/>
      <c r="G163" s="7"/>
      <c r="H163" s="7"/>
      <c r="I163" s="7"/>
      <c r="J163" s="7"/>
      <c r="K163" s="35"/>
      <c r="L163" s="81"/>
      <c r="M163" s="35"/>
      <c r="N163" s="35"/>
      <c r="O163" s="81"/>
      <c r="P163" s="35"/>
      <c r="Q163" s="35"/>
      <c r="R163" s="81"/>
      <c r="S163" s="35"/>
      <c r="T163" s="35"/>
      <c r="U163" s="81"/>
      <c r="V163" s="35"/>
      <c r="W163" s="35"/>
      <c r="X163" s="81"/>
      <c r="Y163" s="35"/>
      <c r="Z163" s="35"/>
      <c r="AA163" s="35"/>
      <c r="AB163" s="35"/>
      <c r="AC163" s="7"/>
      <c r="AD163" s="7"/>
      <c r="AE163" s="36"/>
      <c r="AF163" s="7"/>
      <c r="AG163" s="6"/>
      <c r="AH163" s="7"/>
      <c r="AI163" s="6"/>
    </row>
    <row r="164" spans="1:35" ht="15.75" customHeight="1" x14ac:dyDescent="0.25">
      <c r="A164" s="6"/>
      <c r="B164" s="7"/>
      <c r="C164" s="7"/>
      <c r="D164" s="7"/>
      <c r="E164" s="7"/>
      <c r="F164" s="7"/>
      <c r="G164" s="7"/>
      <c r="H164" s="7"/>
      <c r="I164" s="7"/>
      <c r="J164" s="7"/>
      <c r="K164" s="35"/>
      <c r="L164" s="81"/>
      <c r="M164" s="35"/>
      <c r="N164" s="35"/>
      <c r="O164" s="81"/>
      <c r="P164" s="35"/>
      <c r="Q164" s="35"/>
      <c r="R164" s="81"/>
      <c r="S164" s="35"/>
      <c r="T164" s="35"/>
      <c r="U164" s="81"/>
      <c r="V164" s="35"/>
      <c r="W164" s="35"/>
      <c r="X164" s="81"/>
      <c r="Y164" s="35"/>
      <c r="Z164" s="35"/>
      <c r="AA164" s="35"/>
      <c r="AB164" s="35"/>
      <c r="AC164" s="7"/>
      <c r="AD164" s="7"/>
      <c r="AE164" s="36"/>
      <c r="AF164" s="7"/>
      <c r="AG164" s="6"/>
      <c r="AH164" s="7"/>
      <c r="AI164" s="6"/>
    </row>
    <row r="165" spans="1:35" ht="15.75" customHeight="1" x14ac:dyDescent="0.25">
      <c r="A165" s="6"/>
      <c r="B165" s="7"/>
      <c r="C165" s="7"/>
      <c r="D165" s="7"/>
      <c r="E165" s="7"/>
      <c r="F165" s="7"/>
      <c r="G165" s="7"/>
      <c r="H165" s="7"/>
      <c r="I165" s="7"/>
      <c r="J165" s="7"/>
      <c r="K165" s="35"/>
      <c r="L165" s="81"/>
      <c r="M165" s="35"/>
      <c r="N165" s="35"/>
      <c r="O165" s="81"/>
      <c r="P165" s="35"/>
      <c r="Q165" s="35"/>
      <c r="R165" s="81"/>
      <c r="S165" s="35"/>
      <c r="T165" s="35"/>
      <c r="U165" s="81"/>
      <c r="V165" s="35"/>
      <c r="W165" s="35"/>
      <c r="X165" s="81"/>
      <c r="Y165" s="35"/>
      <c r="Z165" s="35"/>
      <c r="AA165" s="35"/>
      <c r="AB165" s="35"/>
      <c r="AC165" s="7"/>
      <c r="AD165" s="7"/>
      <c r="AE165" s="36"/>
      <c r="AF165" s="7"/>
      <c r="AG165" s="6"/>
      <c r="AH165" s="7"/>
      <c r="AI165" s="6"/>
    </row>
    <row r="166" spans="1:35" ht="15.75" customHeight="1" x14ac:dyDescent="0.25">
      <c r="A166" s="6"/>
      <c r="B166" s="7"/>
      <c r="C166" s="7"/>
      <c r="D166" s="7"/>
      <c r="E166" s="7"/>
      <c r="F166" s="7"/>
      <c r="G166" s="7"/>
      <c r="H166" s="7"/>
      <c r="I166" s="7"/>
      <c r="J166" s="7"/>
      <c r="K166" s="35"/>
      <c r="L166" s="81"/>
      <c r="M166" s="35"/>
      <c r="N166" s="35"/>
      <c r="O166" s="81"/>
      <c r="P166" s="35"/>
      <c r="Q166" s="35"/>
      <c r="R166" s="81"/>
      <c r="S166" s="35"/>
      <c r="T166" s="35"/>
      <c r="U166" s="81"/>
      <c r="V166" s="35"/>
      <c r="W166" s="35"/>
      <c r="X166" s="81"/>
      <c r="Y166" s="35"/>
      <c r="Z166" s="35"/>
      <c r="AA166" s="35"/>
      <c r="AB166" s="35"/>
      <c r="AC166" s="7"/>
      <c r="AD166" s="7"/>
      <c r="AE166" s="36"/>
      <c r="AF166" s="7"/>
      <c r="AG166" s="6"/>
      <c r="AH166" s="7"/>
      <c r="AI166" s="6"/>
    </row>
    <row r="167" spans="1:35" ht="15.75" customHeight="1" x14ac:dyDescent="0.25">
      <c r="A167" s="6"/>
      <c r="B167" s="7"/>
      <c r="C167" s="7"/>
      <c r="D167" s="7"/>
      <c r="E167" s="7"/>
      <c r="F167" s="7"/>
      <c r="G167" s="7"/>
      <c r="H167" s="7"/>
      <c r="I167" s="7"/>
      <c r="J167" s="7"/>
      <c r="K167" s="35"/>
      <c r="L167" s="81"/>
      <c r="M167" s="35"/>
      <c r="N167" s="35"/>
      <c r="O167" s="81"/>
      <c r="P167" s="35"/>
      <c r="Q167" s="35"/>
      <c r="R167" s="81"/>
      <c r="S167" s="35"/>
      <c r="T167" s="35"/>
      <c r="U167" s="81"/>
      <c r="V167" s="35"/>
      <c r="W167" s="35"/>
      <c r="X167" s="81"/>
      <c r="Y167" s="35"/>
      <c r="Z167" s="35"/>
      <c r="AA167" s="35"/>
      <c r="AB167" s="35"/>
      <c r="AC167" s="7"/>
      <c r="AD167" s="7"/>
      <c r="AE167" s="36"/>
      <c r="AF167" s="7"/>
      <c r="AG167" s="6"/>
      <c r="AH167" s="7"/>
      <c r="AI167" s="6"/>
    </row>
    <row r="168" spans="1:35" ht="15.75" customHeight="1" x14ac:dyDescent="0.25">
      <c r="A168" s="6"/>
      <c r="B168" s="7"/>
      <c r="C168" s="7"/>
      <c r="D168" s="7"/>
      <c r="E168" s="7"/>
      <c r="F168" s="7"/>
      <c r="G168" s="7"/>
      <c r="H168" s="7"/>
      <c r="I168" s="7"/>
      <c r="J168" s="7"/>
      <c r="K168" s="35"/>
      <c r="L168" s="81"/>
      <c r="M168" s="35"/>
      <c r="N168" s="35"/>
      <c r="O168" s="81"/>
      <c r="P168" s="35"/>
      <c r="Q168" s="35"/>
      <c r="R168" s="81"/>
      <c r="S168" s="35"/>
      <c r="T168" s="35"/>
      <c r="U168" s="81"/>
      <c r="V168" s="35"/>
      <c r="W168" s="35"/>
      <c r="X168" s="81"/>
      <c r="Y168" s="35"/>
      <c r="Z168" s="35"/>
      <c r="AA168" s="35"/>
      <c r="AB168" s="35"/>
      <c r="AC168" s="7"/>
      <c r="AD168" s="7"/>
      <c r="AE168" s="36"/>
      <c r="AF168" s="7"/>
      <c r="AG168" s="6"/>
      <c r="AH168" s="7"/>
      <c r="AI168" s="6"/>
    </row>
    <row r="169" spans="1:35" ht="15.75" customHeight="1" x14ac:dyDescent="0.25">
      <c r="A169" s="6"/>
      <c r="B169" s="7"/>
      <c r="C169" s="7"/>
      <c r="D169" s="7"/>
      <c r="E169" s="7"/>
      <c r="F169" s="7"/>
      <c r="G169" s="7"/>
      <c r="H169" s="7"/>
      <c r="I169" s="7"/>
      <c r="J169" s="7"/>
      <c r="K169" s="35"/>
      <c r="L169" s="81"/>
      <c r="M169" s="35"/>
      <c r="N169" s="35"/>
      <c r="O169" s="81"/>
      <c r="P169" s="35"/>
      <c r="Q169" s="35"/>
      <c r="R169" s="81"/>
      <c r="S169" s="35"/>
      <c r="T169" s="35"/>
      <c r="U169" s="81"/>
      <c r="V169" s="35"/>
      <c r="W169" s="35"/>
      <c r="X169" s="81"/>
      <c r="Y169" s="35"/>
      <c r="Z169" s="35"/>
      <c r="AA169" s="35"/>
      <c r="AB169" s="35"/>
      <c r="AC169" s="7"/>
      <c r="AD169" s="7"/>
      <c r="AE169" s="36"/>
      <c r="AF169" s="7"/>
      <c r="AG169" s="6"/>
      <c r="AH169" s="7"/>
      <c r="AI169" s="6"/>
    </row>
    <row r="170" spans="1:35" ht="15.75" customHeight="1" x14ac:dyDescent="0.25">
      <c r="A170" s="6"/>
      <c r="B170" s="7"/>
      <c r="C170" s="7"/>
      <c r="D170" s="7"/>
      <c r="E170" s="7"/>
      <c r="F170" s="7"/>
      <c r="G170" s="7"/>
      <c r="H170" s="7"/>
      <c r="I170" s="7"/>
      <c r="J170" s="7"/>
      <c r="K170" s="35"/>
      <c r="L170" s="81"/>
      <c r="M170" s="35"/>
      <c r="N170" s="35"/>
      <c r="O170" s="81"/>
      <c r="P170" s="35"/>
      <c r="Q170" s="35"/>
      <c r="R170" s="81"/>
      <c r="S170" s="35"/>
      <c r="T170" s="35"/>
      <c r="U170" s="81"/>
      <c r="V170" s="35"/>
      <c r="W170" s="35"/>
      <c r="X170" s="81"/>
      <c r="Y170" s="35"/>
      <c r="Z170" s="35"/>
      <c r="AA170" s="35"/>
      <c r="AB170" s="35"/>
      <c r="AC170" s="7"/>
      <c r="AD170" s="7"/>
      <c r="AE170" s="36"/>
      <c r="AF170" s="7"/>
      <c r="AG170" s="6"/>
      <c r="AH170" s="7"/>
      <c r="AI170" s="6"/>
    </row>
    <row r="171" spans="1:35" ht="15.75" customHeight="1" x14ac:dyDescent="0.25">
      <c r="A171" s="6"/>
      <c r="B171" s="7"/>
      <c r="C171" s="7"/>
      <c r="D171" s="7"/>
      <c r="E171" s="7"/>
      <c r="F171" s="7"/>
      <c r="G171" s="7"/>
      <c r="H171" s="7"/>
      <c r="I171" s="7"/>
      <c r="J171" s="7"/>
      <c r="K171" s="35"/>
      <c r="L171" s="81"/>
      <c r="M171" s="35"/>
      <c r="N171" s="35"/>
      <c r="O171" s="81"/>
      <c r="P171" s="35"/>
      <c r="Q171" s="35"/>
      <c r="R171" s="81"/>
      <c r="S171" s="35"/>
      <c r="T171" s="35"/>
      <c r="U171" s="81"/>
      <c r="V171" s="35"/>
      <c r="W171" s="35"/>
      <c r="X171" s="81"/>
      <c r="Y171" s="35"/>
      <c r="Z171" s="35"/>
      <c r="AA171" s="35"/>
      <c r="AB171" s="35"/>
      <c r="AC171" s="7"/>
      <c r="AD171" s="7"/>
      <c r="AE171" s="36"/>
      <c r="AF171" s="7"/>
      <c r="AG171" s="6"/>
      <c r="AH171" s="7"/>
      <c r="AI171" s="6"/>
    </row>
    <row r="172" spans="1:35" ht="15.75" customHeight="1" x14ac:dyDescent="0.25">
      <c r="A172" s="6"/>
      <c r="B172" s="7"/>
      <c r="C172" s="7"/>
      <c r="D172" s="7"/>
      <c r="E172" s="7"/>
      <c r="F172" s="7"/>
      <c r="G172" s="7"/>
      <c r="H172" s="7"/>
      <c r="I172" s="7"/>
      <c r="J172" s="7"/>
      <c r="K172" s="35"/>
      <c r="L172" s="81"/>
      <c r="M172" s="35"/>
      <c r="N172" s="35"/>
      <c r="O172" s="81"/>
      <c r="P172" s="35"/>
      <c r="Q172" s="35"/>
      <c r="R172" s="81"/>
      <c r="S172" s="35"/>
      <c r="T172" s="35"/>
      <c r="U172" s="81"/>
      <c r="V172" s="35"/>
      <c r="W172" s="35"/>
      <c r="X172" s="81"/>
      <c r="Y172" s="35"/>
      <c r="Z172" s="35"/>
      <c r="AA172" s="35"/>
      <c r="AB172" s="35"/>
      <c r="AC172" s="7"/>
      <c r="AD172" s="7"/>
      <c r="AE172" s="36"/>
      <c r="AF172" s="7"/>
      <c r="AG172" s="6"/>
      <c r="AH172" s="7"/>
      <c r="AI172" s="6"/>
    </row>
    <row r="173" spans="1:35" ht="15.75" customHeight="1" x14ac:dyDescent="0.25">
      <c r="A173" s="6"/>
      <c r="B173" s="7"/>
      <c r="C173" s="7"/>
      <c r="D173" s="7"/>
      <c r="E173" s="7"/>
      <c r="F173" s="7"/>
      <c r="G173" s="7"/>
      <c r="H173" s="7"/>
      <c r="I173" s="7"/>
      <c r="J173" s="7"/>
      <c r="K173" s="35"/>
      <c r="L173" s="81"/>
      <c r="M173" s="35"/>
      <c r="N173" s="35"/>
      <c r="O173" s="81"/>
      <c r="P173" s="35"/>
      <c r="Q173" s="35"/>
      <c r="R173" s="81"/>
      <c r="S173" s="35"/>
      <c r="T173" s="35"/>
      <c r="U173" s="81"/>
      <c r="V173" s="35"/>
      <c r="W173" s="35"/>
      <c r="X173" s="81"/>
      <c r="Y173" s="35"/>
      <c r="Z173" s="35"/>
      <c r="AA173" s="35"/>
      <c r="AB173" s="35"/>
      <c r="AC173" s="7"/>
      <c r="AD173" s="7"/>
      <c r="AE173" s="36"/>
      <c r="AF173" s="7"/>
      <c r="AG173" s="6"/>
      <c r="AH173" s="7"/>
      <c r="AI173" s="6"/>
    </row>
    <row r="174" spans="1:35" ht="15.75" customHeight="1" x14ac:dyDescent="0.25">
      <c r="A174" s="6"/>
      <c r="B174" s="7"/>
      <c r="C174" s="7"/>
      <c r="D174" s="7"/>
      <c r="E174" s="7"/>
      <c r="F174" s="7"/>
      <c r="G174" s="7"/>
      <c r="H174" s="7"/>
      <c r="I174" s="7"/>
      <c r="J174" s="7"/>
      <c r="K174" s="35"/>
      <c r="L174" s="81"/>
      <c r="M174" s="35"/>
      <c r="N174" s="35"/>
      <c r="O174" s="81"/>
      <c r="P174" s="35"/>
      <c r="Q174" s="35"/>
      <c r="R174" s="81"/>
      <c r="S174" s="35"/>
      <c r="T174" s="35"/>
      <c r="U174" s="81"/>
      <c r="V174" s="35"/>
      <c r="W174" s="35"/>
      <c r="X174" s="81"/>
      <c r="Y174" s="35"/>
      <c r="Z174" s="35"/>
      <c r="AA174" s="35"/>
      <c r="AB174" s="35"/>
      <c r="AC174" s="7"/>
      <c r="AD174" s="7"/>
      <c r="AE174" s="36"/>
      <c r="AF174" s="7"/>
      <c r="AG174" s="6"/>
      <c r="AH174" s="7"/>
      <c r="AI174" s="6"/>
    </row>
    <row r="175" spans="1:35" ht="15.75" customHeight="1" x14ac:dyDescent="0.25">
      <c r="A175" s="6"/>
      <c r="B175" s="7"/>
      <c r="C175" s="7"/>
      <c r="D175" s="7"/>
      <c r="E175" s="7"/>
      <c r="F175" s="7"/>
      <c r="G175" s="7"/>
      <c r="H175" s="7"/>
      <c r="I175" s="7"/>
      <c r="J175" s="7"/>
      <c r="K175" s="35"/>
      <c r="L175" s="81"/>
      <c r="M175" s="35"/>
      <c r="N175" s="35"/>
      <c r="O175" s="81"/>
      <c r="P175" s="35"/>
      <c r="Q175" s="35"/>
      <c r="R175" s="81"/>
      <c r="S175" s="35"/>
      <c r="T175" s="35"/>
      <c r="U175" s="81"/>
      <c r="V175" s="35"/>
      <c r="W175" s="35"/>
      <c r="X175" s="81"/>
      <c r="Y175" s="35"/>
      <c r="Z175" s="35"/>
      <c r="AA175" s="35"/>
      <c r="AB175" s="35"/>
      <c r="AC175" s="7"/>
      <c r="AD175" s="7"/>
      <c r="AE175" s="36"/>
      <c r="AF175" s="7"/>
      <c r="AG175" s="6"/>
      <c r="AH175" s="7"/>
      <c r="AI175" s="6"/>
    </row>
    <row r="176" spans="1:35" ht="15.75" customHeight="1" x14ac:dyDescent="0.25">
      <c r="A176" s="6"/>
      <c r="B176" s="7"/>
      <c r="C176" s="7"/>
      <c r="D176" s="7"/>
      <c r="E176" s="7"/>
      <c r="F176" s="7"/>
      <c r="G176" s="7"/>
      <c r="H176" s="7"/>
      <c r="I176" s="7"/>
      <c r="J176" s="7"/>
      <c r="K176" s="35"/>
      <c r="L176" s="81"/>
      <c r="M176" s="35"/>
      <c r="N176" s="35"/>
      <c r="O176" s="81"/>
      <c r="P176" s="35"/>
      <c r="Q176" s="35"/>
      <c r="R176" s="81"/>
      <c r="S176" s="35"/>
      <c r="T176" s="35"/>
      <c r="U176" s="81"/>
      <c r="V176" s="35"/>
      <c r="W176" s="35"/>
      <c r="X176" s="81"/>
      <c r="Y176" s="35"/>
      <c r="Z176" s="35"/>
      <c r="AA176" s="35"/>
      <c r="AB176" s="35"/>
      <c r="AC176" s="7"/>
      <c r="AD176" s="7"/>
      <c r="AE176" s="36"/>
      <c r="AF176" s="7"/>
      <c r="AG176" s="6"/>
      <c r="AH176" s="7"/>
      <c r="AI176" s="6"/>
    </row>
    <row r="177" spans="1:35" ht="15.75" customHeight="1" x14ac:dyDescent="0.25">
      <c r="A177" s="6"/>
      <c r="B177" s="7"/>
      <c r="C177" s="7"/>
      <c r="D177" s="7"/>
      <c r="E177" s="7"/>
      <c r="F177" s="7"/>
      <c r="G177" s="7"/>
      <c r="H177" s="7"/>
      <c r="I177" s="7"/>
      <c r="J177" s="7"/>
      <c r="K177" s="35"/>
      <c r="L177" s="81"/>
      <c r="M177" s="35"/>
      <c r="N177" s="35"/>
      <c r="O177" s="81"/>
      <c r="P177" s="35"/>
      <c r="Q177" s="35"/>
      <c r="R177" s="81"/>
      <c r="S177" s="35"/>
      <c r="T177" s="35"/>
      <c r="U177" s="81"/>
      <c r="V177" s="35"/>
      <c r="W177" s="35"/>
      <c r="X177" s="81"/>
      <c r="Y177" s="35"/>
      <c r="Z177" s="35"/>
      <c r="AA177" s="35"/>
      <c r="AB177" s="35"/>
      <c r="AC177" s="7"/>
      <c r="AD177" s="7"/>
      <c r="AE177" s="36"/>
      <c r="AF177" s="7"/>
      <c r="AG177" s="6"/>
      <c r="AH177" s="7"/>
      <c r="AI177" s="6"/>
    </row>
    <row r="178" spans="1:35" ht="15.75" customHeight="1" x14ac:dyDescent="0.25">
      <c r="A178" s="6"/>
      <c r="B178" s="7"/>
      <c r="C178" s="7"/>
      <c r="D178" s="7"/>
      <c r="E178" s="7"/>
      <c r="F178" s="7"/>
      <c r="G178" s="7"/>
      <c r="H178" s="7"/>
      <c r="I178" s="7"/>
      <c r="J178" s="7"/>
      <c r="K178" s="35"/>
      <c r="L178" s="81"/>
      <c r="M178" s="35"/>
      <c r="N178" s="35"/>
      <c r="O178" s="81"/>
      <c r="P178" s="35"/>
      <c r="Q178" s="35"/>
      <c r="R178" s="81"/>
      <c r="S178" s="35"/>
      <c r="T178" s="35"/>
      <c r="U178" s="81"/>
      <c r="V178" s="35"/>
      <c r="W178" s="35"/>
      <c r="X178" s="81"/>
      <c r="Y178" s="35"/>
      <c r="Z178" s="35"/>
      <c r="AA178" s="35"/>
      <c r="AB178" s="35"/>
      <c r="AC178" s="7"/>
      <c r="AD178" s="7"/>
      <c r="AE178" s="36"/>
      <c r="AF178" s="7"/>
      <c r="AG178" s="6"/>
      <c r="AH178" s="7"/>
      <c r="AI178" s="6"/>
    </row>
    <row r="179" spans="1:35" ht="15.75" customHeight="1" x14ac:dyDescent="0.25">
      <c r="A179" s="6"/>
      <c r="B179" s="7"/>
      <c r="C179" s="7"/>
      <c r="D179" s="7"/>
      <c r="E179" s="7"/>
      <c r="F179" s="7"/>
      <c r="G179" s="7"/>
      <c r="H179" s="7"/>
      <c r="I179" s="7"/>
      <c r="J179" s="7"/>
      <c r="K179" s="35"/>
      <c r="L179" s="81"/>
      <c r="M179" s="35"/>
      <c r="N179" s="35"/>
      <c r="O179" s="81"/>
      <c r="P179" s="35"/>
      <c r="Q179" s="35"/>
      <c r="R179" s="81"/>
      <c r="S179" s="35"/>
      <c r="T179" s="35"/>
      <c r="U179" s="81"/>
      <c r="V179" s="35"/>
      <c r="W179" s="35"/>
      <c r="X179" s="81"/>
      <c r="Y179" s="35"/>
      <c r="Z179" s="35"/>
      <c r="AA179" s="35"/>
      <c r="AB179" s="35"/>
      <c r="AC179" s="7"/>
      <c r="AD179" s="7"/>
      <c r="AE179" s="36"/>
      <c r="AF179" s="7"/>
      <c r="AG179" s="6"/>
      <c r="AH179" s="7"/>
      <c r="AI179" s="6"/>
    </row>
    <row r="180" spans="1:35" ht="15.75" customHeight="1" x14ac:dyDescent="0.25">
      <c r="A180" s="6"/>
      <c r="B180" s="7"/>
      <c r="C180" s="7"/>
      <c r="D180" s="7"/>
      <c r="E180" s="7"/>
      <c r="F180" s="7"/>
      <c r="G180" s="7"/>
      <c r="H180" s="7"/>
      <c r="I180" s="7"/>
      <c r="J180" s="7"/>
      <c r="K180" s="35"/>
      <c r="L180" s="81"/>
      <c r="M180" s="35"/>
      <c r="N180" s="35"/>
      <c r="O180" s="81"/>
      <c r="P180" s="35"/>
      <c r="Q180" s="35"/>
      <c r="R180" s="81"/>
      <c r="S180" s="35"/>
      <c r="T180" s="35"/>
      <c r="U180" s="81"/>
      <c r="V180" s="35"/>
      <c r="W180" s="35"/>
      <c r="X180" s="81"/>
      <c r="Y180" s="35"/>
      <c r="Z180" s="35"/>
      <c r="AA180" s="35"/>
      <c r="AB180" s="35"/>
      <c r="AC180" s="7"/>
      <c r="AD180" s="7"/>
      <c r="AE180" s="36"/>
      <c r="AF180" s="7"/>
      <c r="AG180" s="6"/>
      <c r="AH180" s="7"/>
      <c r="AI180" s="6"/>
    </row>
    <row r="181" spans="1:35" ht="15.75" customHeight="1" x14ac:dyDescent="0.25">
      <c r="A181" s="6"/>
      <c r="B181" s="7"/>
      <c r="C181" s="7"/>
      <c r="D181" s="7"/>
      <c r="E181" s="7"/>
      <c r="F181" s="7"/>
      <c r="G181" s="7"/>
      <c r="H181" s="7"/>
      <c r="I181" s="7"/>
      <c r="J181" s="7"/>
      <c r="K181" s="35"/>
      <c r="L181" s="81"/>
      <c r="M181" s="35"/>
      <c r="N181" s="35"/>
      <c r="O181" s="81"/>
      <c r="P181" s="35"/>
      <c r="Q181" s="35"/>
      <c r="R181" s="81"/>
      <c r="S181" s="35"/>
      <c r="T181" s="35"/>
      <c r="U181" s="81"/>
      <c r="V181" s="35"/>
      <c r="W181" s="35"/>
      <c r="X181" s="81"/>
      <c r="Y181" s="35"/>
      <c r="Z181" s="35"/>
      <c r="AA181" s="35"/>
      <c r="AB181" s="35"/>
      <c r="AC181" s="7"/>
      <c r="AD181" s="7"/>
      <c r="AE181" s="36"/>
      <c r="AF181" s="7"/>
      <c r="AG181" s="6"/>
      <c r="AH181" s="7"/>
      <c r="AI181" s="6"/>
    </row>
    <row r="182" spans="1:35" ht="15.75" customHeight="1" x14ac:dyDescent="0.25">
      <c r="A182" s="6"/>
      <c r="B182" s="7"/>
      <c r="C182" s="7"/>
      <c r="D182" s="7"/>
      <c r="E182" s="7"/>
      <c r="F182" s="7"/>
      <c r="G182" s="7"/>
      <c r="H182" s="7"/>
      <c r="I182" s="7"/>
      <c r="J182" s="7"/>
      <c r="K182" s="35"/>
      <c r="L182" s="81"/>
      <c r="M182" s="35"/>
      <c r="N182" s="35"/>
      <c r="O182" s="81"/>
      <c r="P182" s="35"/>
      <c r="Q182" s="35"/>
      <c r="R182" s="81"/>
      <c r="S182" s="35"/>
      <c r="T182" s="35"/>
      <c r="U182" s="81"/>
      <c r="V182" s="35"/>
      <c r="W182" s="35"/>
      <c r="X182" s="81"/>
      <c r="Y182" s="35"/>
      <c r="Z182" s="35"/>
      <c r="AA182" s="35"/>
      <c r="AB182" s="35"/>
      <c r="AC182" s="7"/>
      <c r="AD182" s="7"/>
      <c r="AE182" s="36"/>
      <c r="AF182" s="7"/>
      <c r="AG182" s="6"/>
      <c r="AH182" s="7"/>
      <c r="AI182" s="6"/>
    </row>
    <row r="183" spans="1:35" ht="15.75" customHeight="1" x14ac:dyDescent="0.25">
      <c r="A183" s="6"/>
      <c r="B183" s="7"/>
      <c r="C183" s="7"/>
      <c r="D183" s="7"/>
      <c r="E183" s="7"/>
      <c r="F183" s="7"/>
      <c r="G183" s="7"/>
      <c r="H183" s="7"/>
      <c r="I183" s="7"/>
      <c r="J183" s="7"/>
      <c r="K183" s="35"/>
      <c r="L183" s="81"/>
      <c r="M183" s="35"/>
      <c r="N183" s="35"/>
      <c r="O183" s="81"/>
      <c r="P183" s="35"/>
      <c r="Q183" s="35"/>
      <c r="R183" s="81"/>
      <c r="S183" s="35"/>
      <c r="T183" s="35"/>
      <c r="U183" s="81"/>
      <c r="V183" s="35"/>
      <c r="W183" s="35"/>
      <c r="X183" s="81"/>
      <c r="Y183" s="35"/>
      <c r="Z183" s="35"/>
      <c r="AA183" s="35"/>
      <c r="AB183" s="35"/>
      <c r="AC183" s="7"/>
      <c r="AD183" s="7"/>
      <c r="AE183" s="36"/>
      <c r="AF183" s="7"/>
      <c r="AG183" s="6"/>
      <c r="AH183" s="7"/>
      <c r="AI183" s="6"/>
    </row>
    <row r="184" spans="1:35" ht="15.75" customHeight="1" x14ac:dyDescent="0.25">
      <c r="A184" s="6"/>
      <c r="B184" s="7"/>
      <c r="C184" s="7"/>
      <c r="D184" s="7"/>
      <c r="E184" s="7"/>
      <c r="F184" s="7"/>
      <c r="G184" s="7"/>
      <c r="H184" s="7"/>
      <c r="I184" s="7"/>
      <c r="J184" s="7"/>
      <c r="K184" s="35"/>
      <c r="L184" s="81"/>
      <c r="M184" s="35"/>
      <c r="N184" s="35"/>
      <c r="O184" s="81"/>
      <c r="P184" s="35"/>
      <c r="Q184" s="35"/>
      <c r="R184" s="81"/>
      <c r="S184" s="35"/>
      <c r="T184" s="35"/>
      <c r="U184" s="81"/>
      <c r="V184" s="35"/>
      <c r="W184" s="35"/>
      <c r="X184" s="81"/>
      <c r="Y184" s="35"/>
      <c r="Z184" s="35"/>
      <c r="AA184" s="35"/>
      <c r="AB184" s="35"/>
      <c r="AC184" s="7"/>
      <c r="AD184" s="7"/>
      <c r="AE184" s="36"/>
      <c r="AF184" s="7"/>
      <c r="AG184" s="6"/>
      <c r="AH184" s="7"/>
      <c r="AI184" s="6"/>
    </row>
    <row r="185" spans="1:35" ht="15.75" customHeight="1" x14ac:dyDescent="0.25">
      <c r="A185" s="6"/>
      <c r="B185" s="7"/>
      <c r="C185" s="7"/>
      <c r="D185" s="7"/>
      <c r="E185" s="7"/>
      <c r="F185" s="7"/>
      <c r="G185" s="7"/>
      <c r="H185" s="7"/>
      <c r="I185" s="7"/>
      <c r="J185" s="7"/>
      <c r="K185" s="35"/>
      <c r="L185" s="81"/>
      <c r="M185" s="35"/>
      <c r="N185" s="35"/>
      <c r="O185" s="81"/>
      <c r="P185" s="35"/>
      <c r="Q185" s="35"/>
      <c r="R185" s="81"/>
      <c r="S185" s="35"/>
      <c r="T185" s="35"/>
      <c r="U185" s="81"/>
      <c r="V185" s="35"/>
      <c r="W185" s="35"/>
      <c r="X185" s="81"/>
      <c r="Y185" s="35"/>
      <c r="Z185" s="35"/>
      <c r="AA185" s="35"/>
      <c r="AB185" s="35"/>
      <c r="AC185" s="7"/>
      <c r="AD185" s="7"/>
      <c r="AE185" s="36"/>
      <c r="AF185" s="7"/>
      <c r="AG185" s="6"/>
      <c r="AH185" s="7"/>
      <c r="AI185" s="6"/>
    </row>
    <row r="186" spans="1:35" ht="15.75" customHeight="1" x14ac:dyDescent="0.25">
      <c r="A186" s="6"/>
      <c r="B186" s="7"/>
      <c r="C186" s="7"/>
      <c r="D186" s="7"/>
      <c r="E186" s="7"/>
      <c r="F186" s="7"/>
      <c r="G186" s="7"/>
      <c r="H186" s="7"/>
      <c r="I186" s="7"/>
      <c r="J186" s="7"/>
      <c r="K186" s="35"/>
      <c r="L186" s="81"/>
      <c r="M186" s="35"/>
      <c r="N186" s="35"/>
      <c r="O186" s="81"/>
      <c r="P186" s="35"/>
      <c r="Q186" s="35"/>
      <c r="R186" s="81"/>
      <c r="S186" s="35"/>
      <c r="T186" s="35"/>
      <c r="U186" s="81"/>
      <c r="V186" s="35"/>
      <c r="W186" s="35"/>
      <c r="X186" s="81"/>
      <c r="Y186" s="35"/>
      <c r="Z186" s="35"/>
      <c r="AA186" s="35"/>
      <c r="AB186" s="35"/>
      <c r="AC186" s="7"/>
      <c r="AD186" s="7"/>
      <c r="AE186" s="36"/>
      <c r="AF186" s="7"/>
      <c r="AG186" s="6"/>
      <c r="AH186" s="7"/>
      <c r="AI186" s="6"/>
    </row>
    <row r="187" spans="1:35" ht="15.75" customHeight="1" x14ac:dyDescent="0.25">
      <c r="A187" s="6"/>
      <c r="B187" s="7"/>
      <c r="C187" s="7"/>
      <c r="D187" s="7"/>
      <c r="E187" s="7"/>
      <c r="F187" s="7"/>
      <c r="G187" s="7"/>
      <c r="H187" s="7"/>
      <c r="I187" s="7"/>
      <c r="J187" s="7"/>
      <c r="K187" s="35"/>
      <c r="L187" s="81"/>
      <c r="M187" s="35"/>
      <c r="N187" s="35"/>
      <c r="O187" s="81"/>
      <c r="P187" s="35"/>
      <c r="Q187" s="35"/>
      <c r="R187" s="81"/>
      <c r="S187" s="35"/>
      <c r="T187" s="35"/>
      <c r="U187" s="81"/>
      <c r="V187" s="35"/>
      <c r="W187" s="35"/>
      <c r="X187" s="81"/>
      <c r="Y187" s="35"/>
      <c r="Z187" s="35"/>
      <c r="AA187" s="35"/>
      <c r="AB187" s="35"/>
      <c r="AC187" s="7"/>
      <c r="AD187" s="7"/>
      <c r="AE187" s="36"/>
      <c r="AF187" s="7"/>
      <c r="AG187" s="6"/>
      <c r="AH187" s="7"/>
      <c r="AI187" s="6"/>
    </row>
    <row r="188" spans="1:35" ht="15.75" customHeight="1" x14ac:dyDescent="0.25">
      <c r="A188" s="6"/>
      <c r="B188" s="7"/>
      <c r="C188" s="7"/>
      <c r="D188" s="7"/>
      <c r="E188" s="7"/>
      <c r="F188" s="7"/>
      <c r="G188" s="7"/>
      <c r="H188" s="7"/>
      <c r="I188" s="7"/>
      <c r="J188" s="7"/>
      <c r="K188" s="35"/>
      <c r="L188" s="81"/>
      <c r="M188" s="35"/>
      <c r="N188" s="35"/>
      <c r="O188" s="81"/>
      <c r="P188" s="35"/>
      <c r="Q188" s="35"/>
      <c r="R188" s="81"/>
      <c r="S188" s="35"/>
      <c r="T188" s="35"/>
      <c r="U188" s="81"/>
      <c r="V188" s="35"/>
      <c r="W188" s="35"/>
      <c r="X188" s="81"/>
      <c r="Y188" s="35"/>
      <c r="Z188" s="35"/>
      <c r="AA188" s="35"/>
      <c r="AB188" s="35"/>
      <c r="AC188" s="7"/>
      <c r="AD188" s="7"/>
      <c r="AE188" s="36"/>
      <c r="AF188" s="7"/>
      <c r="AG188" s="6"/>
      <c r="AH188" s="7"/>
      <c r="AI188" s="6"/>
    </row>
    <row r="189" spans="1:35" ht="15.75" customHeight="1" x14ac:dyDescent="0.25">
      <c r="A189" s="6"/>
      <c r="B189" s="7"/>
      <c r="C189" s="7"/>
      <c r="D189" s="7"/>
      <c r="E189" s="7"/>
      <c r="F189" s="7"/>
      <c r="G189" s="7"/>
      <c r="H189" s="7"/>
      <c r="I189" s="7"/>
      <c r="J189" s="7"/>
      <c r="K189" s="35"/>
      <c r="L189" s="81"/>
      <c r="M189" s="35"/>
      <c r="N189" s="35"/>
      <c r="O189" s="81"/>
      <c r="P189" s="35"/>
      <c r="Q189" s="35"/>
      <c r="R189" s="81"/>
      <c r="S189" s="35"/>
      <c r="T189" s="35"/>
      <c r="U189" s="81"/>
      <c r="V189" s="35"/>
      <c r="W189" s="35"/>
      <c r="X189" s="81"/>
      <c r="Y189" s="35"/>
      <c r="Z189" s="35"/>
      <c r="AA189" s="35"/>
      <c r="AB189" s="35"/>
      <c r="AC189" s="7"/>
      <c r="AD189" s="7"/>
      <c r="AE189" s="36"/>
      <c r="AF189" s="7"/>
      <c r="AG189" s="6"/>
      <c r="AH189" s="7"/>
      <c r="AI189" s="6"/>
    </row>
    <row r="190" spans="1:35" ht="15.75" customHeight="1" x14ac:dyDescent="0.25">
      <c r="A190" s="6"/>
      <c r="B190" s="7"/>
      <c r="C190" s="7"/>
      <c r="D190" s="7"/>
      <c r="E190" s="7"/>
      <c r="F190" s="7"/>
      <c r="G190" s="7"/>
      <c r="H190" s="7"/>
      <c r="I190" s="7"/>
      <c r="J190" s="7"/>
      <c r="K190" s="35"/>
      <c r="L190" s="81"/>
      <c r="M190" s="35"/>
      <c r="N190" s="35"/>
      <c r="O190" s="81"/>
      <c r="P190" s="35"/>
      <c r="Q190" s="35"/>
      <c r="R190" s="81"/>
      <c r="S190" s="35"/>
      <c r="T190" s="35"/>
      <c r="U190" s="81"/>
      <c r="V190" s="35"/>
      <c r="W190" s="35"/>
      <c r="X190" s="81"/>
      <c r="Y190" s="35"/>
      <c r="Z190" s="35"/>
      <c r="AA190" s="35"/>
      <c r="AB190" s="35"/>
      <c r="AC190" s="7"/>
      <c r="AD190" s="7"/>
      <c r="AE190" s="36"/>
      <c r="AF190" s="7"/>
      <c r="AG190" s="6"/>
      <c r="AH190" s="7"/>
      <c r="AI190" s="6"/>
    </row>
    <row r="191" spans="1:35" ht="15.75" customHeight="1" x14ac:dyDescent="0.25">
      <c r="A191" s="6"/>
      <c r="B191" s="7"/>
      <c r="C191" s="7"/>
      <c r="D191" s="7"/>
      <c r="E191" s="7"/>
      <c r="F191" s="7"/>
      <c r="G191" s="7"/>
      <c r="H191" s="7"/>
      <c r="I191" s="7"/>
      <c r="J191" s="7"/>
      <c r="K191" s="35"/>
      <c r="L191" s="81"/>
      <c r="M191" s="35"/>
      <c r="N191" s="35"/>
      <c r="O191" s="81"/>
      <c r="P191" s="35"/>
      <c r="Q191" s="35"/>
      <c r="R191" s="81"/>
      <c r="S191" s="35"/>
      <c r="T191" s="35"/>
      <c r="U191" s="81"/>
      <c r="V191" s="35"/>
      <c r="W191" s="35"/>
      <c r="X191" s="81"/>
      <c r="Y191" s="35"/>
      <c r="Z191" s="35"/>
      <c r="AA191" s="35"/>
      <c r="AB191" s="35"/>
      <c r="AC191" s="7"/>
      <c r="AD191" s="7"/>
      <c r="AE191" s="36"/>
      <c r="AF191" s="7"/>
      <c r="AG191" s="6"/>
      <c r="AH191" s="7"/>
      <c r="AI191" s="6"/>
    </row>
    <row r="192" spans="1:35" ht="15.75" customHeight="1" x14ac:dyDescent="0.25">
      <c r="A192" s="6"/>
      <c r="B192" s="7"/>
      <c r="C192" s="7"/>
      <c r="D192" s="7"/>
      <c r="E192" s="7"/>
      <c r="F192" s="7"/>
      <c r="G192" s="7"/>
      <c r="H192" s="7"/>
      <c r="I192" s="7"/>
      <c r="J192" s="7"/>
      <c r="K192" s="35"/>
      <c r="L192" s="81"/>
      <c r="M192" s="35"/>
      <c r="N192" s="35"/>
      <c r="O192" s="81"/>
      <c r="P192" s="35"/>
      <c r="Q192" s="35"/>
      <c r="R192" s="81"/>
      <c r="S192" s="35"/>
      <c r="T192" s="35"/>
      <c r="U192" s="81"/>
      <c r="V192" s="35"/>
      <c r="W192" s="35"/>
      <c r="X192" s="81"/>
      <c r="Y192" s="35"/>
      <c r="Z192" s="35"/>
      <c r="AA192" s="35"/>
      <c r="AB192" s="35"/>
      <c r="AC192" s="7"/>
      <c r="AD192" s="7"/>
      <c r="AE192" s="36"/>
      <c r="AF192" s="7"/>
      <c r="AG192" s="6"/>
      <c r="AH192" s="7"/>
      <c r="AI192" s="6"/>
    </row>
    <row r="193" spans="1:35" ht="15.75" customHeight="1" x14ac:dyDescent="0.25">
      <c r="A193" s="6"/>
      <c r="B193" s="7"/>
      <c r="C193" s="7"/>
      <c r="D193" s="7"/>
      <c r="E193" s="7"/>
      <c r="F193" s="7"/>
      <c r="G193" s="7"/>
      <c r="H193" s="7"/>
      <c r="I193" s="7"/>
      <c r="J193" s="7"/>
      <c r="K193" s="35"/>
      <c r="L193" s="81"/>
      <c r="M193" s="35"/>
      <c r="N193" s="35"/>
      <c r="O193" s="81"/>
      <c r="P193" s="35"/>
      <c r="Q193" s="35"/>
      <c r="R193" s="81"/>
      <c r="S193" s="35"/>
      <c r="T193" s="35"/>
      <c r="U193" s="81"/>
      <c r="V193" s="35"/>
      <c r="W193" s="35"/>
      <c r="X193" s="81"/>
      <c r="Y193" s="35"/>
      <c r="Z193" s="35"/>
      <c r="AA193" s="35"/>
      <c r="AB193" s="35"/>
      <c r="AC193" s="7"/>
      <c r="AD193" s="7"/>
      <c r="AE193" s="36"/>
      <c r="AF193" s="7"/>
      <c r="AG193" s="6"/>
      <c r="AH193" s="7"/>
      <c r="AI193" s="6"/>
    </row>
    <row r="194" spans="1:35" ht="15.75" customHeight="1" x14ac:dyDescent="0.25">
      <c r="A194" s="6"/>
      <c r="B194" s="7"/>
      <c r="C194" s="7"/>
      <c r="D194" s="7"/>
      <c r="E194" s="7"/>
      <c r="F194" s="7"/>
      <c r="G194" s="7"/>
      <c r="H194" s="7"/>
      <c r="I194" s="7"/>
      <c r="J194" s="7"/>
      <c r="K194" s="35"/>
      <c r="L194" s="81"/>
      <c r="M194" s="35"/>
      <c r="N194" s="35"/>
      <c r="O194" s="81"/>
      <c r="P194" s="35"/>
      <c r="Q194" s="35"/>
      <c r="R194" s="81"/>
      <c r="S194" s="35"/>
      <c r="T194" s="35"/>
      <c r="U194" s="81"/>
      <c r="V194" s="35"/>
      <c r="W194" s="35"/>
      <c r="X194" s="81"/>
      <c r="Y194" s="35"/>
      <c r="Z194" s="35"/>
      <c r="AA194" s="35"/>
      <c r="AB194" s="35"/>
      <c r="AC194" s="7"/>
      <c r="AD194" s="7"/>
      <c r="AE194" s="36"/>
      <c r="AF194" s="7"/>
      <c r="AG194" s="6"/>
      <c r="AH194" s="7"/>
      <c r="AI194" s="6"/>
    </row>
    <row r="195" spans="1:35" ht="15.75" customHeight="1" x14ac:dyDescent="0.25">
      <c r="A195" s="6"/>
      <c r="B195" s="7"/>
      <c r="C195" s="7"/>
      <c r="D195" s="7"/>
      <c r="E195" s="7"/>
      <c r="F195" s="7"/>
      <c r="G195" s="7"/>
      <c r="H195" s="7"/>
      <c r="I195" s="7"/>
      <c r="J195" s="7"/>
      <c r="K195" s="35"/>
      <c r="L195" s="81"/>
      <c r="M195" s="35"/>
      <c r="N195" s="35"/>
      <c r="O195" s="81"/>
      <c r="P195" s="35"/>
      <c r="Q195" s="35"/>
      <c r="R195" s="81"/>
      <c r="S195" s="35"/>
      <c r="T195" s="35"/>
      <c r="U195" s="81"/>
      <c r="V195" s="35"/>
      <c r="W195" s="35"/>
      <c r="X195" s="81"/>
      <c r="Y195" s="35"/>
      <c r="Z195" s="35"/>
      <c r="AA195" s="35"/>
      <c r="AB195" s="35"/>
      <c r="AC195" s="7"/>
      <c r="AD195" s="7"/>
      <c r="AE195" s="36"/>
      <c r="AF195" s="7"/>
      <c r="AG195" s="6"/>
      <c r="AH195" s="7"/>
      <c r="AI195" s="6"/>
    </row>
    <row r="196" spans="1:35" ht="15.75" customHeight="1" x14ac:dyDescent="0.25">
      <c r="A196" s="6"/>
      <c r="B196" s="7"/>
      <c r="C196" s="7"/>
      <c r="D196" s="7"/>
      <c r="E196" s="7"/>
      <c r="F196" s="7"/>
      <c r="G196" s="7"/>
      <c r="H196" s="7"/>
      <c r="I196" s="7"/>
      <c r="J196" s="7"/>
      <c r="K196" s="35"/>
      <c r="L196" s="81"/>
      <c r="M196" s="35"/>
      <c r="N196" s="35"/>
      <c r="O196" s="81"/>
      <c r="P196" s="35"/>
      <c r="Q196" s="35"/>
      <c r="R196" s="81"/>
      <c r="S196" s="35"/>
      <c r="T196" s="35"/>
      <c r="U196" s="81"/>
      <c r="V196" s="35"/>
      <c r="W196" s="35"/>
      <c r="X196" s="81"/>
      <c r="Y196" s="35"/>
      <c r="Z196" s="35"/>
      <c r="AA196" s="35"/>
      <c r="AB196" s="35"/>
      <c r="AC196" s="7"/>
      <c r="AD196" s="7"/>
      <c r="AE196" s="36"/>
      <c r="AF196" s="7"/>
      <c r="AG196" s="6"/>
      <c r="AH196" s="7"/>
      <c r="AI196" s="6"/>
    </row>
    <row r="197" spans="1:35" ht="15.75" customHeight="1" x14ac:dyDescent="0.25">
      <c r="A197" s="6"/>
      <c r="B197" s="7"/>
      <c r="C197" s="7"/>
      <c r="D197" s="7"/>
      <c r="E197" s="7"/>
      <c r="F197" s="7"/>
      <c r="G197" s="7"/>
      <c r="H197" s="7"/>
      <c r="I197" s="7"/>
      <c r="J197" s="7"/>
      <c r="K197" s="35"/>
      <c r="L197" s="81"/>
      <c r="M197" s="35"/>
      <c r="N197" s="35"/>
      <c r="O197" s="81"/>
      <c r="P197" s="35"/>
      <c r="Q197" s="35"/>
      <c r="R197" s="81"/>
      <c r="S197" s="35"/>
      <c r="T197" s="35"/>
      <c r="U197" s="81"/>
      <c r="V197" s="35"/>
      <c r="W197" s="35"/>
      <c r="X197" s="81"/>
      <c r="Y197" s="35"/>
      <c r="Z197" s="35"/>
      <c r="AA197" s="35"/>
      <c r="AB197" s="35"/>
      <c r="AC197" s="7"/>
      <c r="AD197" s="7"/>
      <c r="AE197" s="36"/>
      <c r="AF197" s="7"/>
      <c r="AG197" s="6"/>
      <c r="AH197" s="7"/>
      <c r="AI197" s="6"/>
    </row>
    <row r="198" spans="1:35" ht="15.75" customHeight="1" x14ac:dyDescent="0.25">
      <c r="A198" s="6"/>
      <c r="B198" s="7"/>
      <c r="C198" s="7"/>
      <c r="D198" s="7"/>
      <c r="E198" s="7"/>
      <c r="F198" s="7"/>
      <c r="G198" s="7"/>
      <c r="H198" s="7"/>
      <c r="I198" s="7"/>
      <c r="J198" s="7"/>
      <c r="K198" s="35"/>
      <c r="L198" s="81"/>
      <c r="M198" s="35"/>
      <c r="N198" s="35"/>
      <c r="O198" s="81"/>
      <c r="P198" s="35"/>
      <c r="Q198" s="35"/>
      <c r="R198" s="81"/>
      <c r="S198" s="35"/>
      <c r="T198" s="35"/>
      <c r="U198" s="81"/>
      <c r="V198" s="35"/>
      <c r="W198" s="35"/>
      <c r="X198" s="81"/>
      <c r="Y198" s="35"/>
      <c r="Z198" s="35"/>
      <c r="AA198" s="35"/>
      <c r="AB198" s="35"/>
      <c r="AC198" s="7"/>
      <c r="AD198" s="7"/>
      <c r="AE198" s="36"/>
      <c r="AF198" s="7"/>
      <c r="AG198" s="6"/>
      <c r="AH198" s="7"/>
      <c r="AI198" s="6"/>
    </row>
    <row r="199" spans="1:35" ht="15.75" customHeight="1" x14ac:dyDescent="0.25">
      <c r="A199" s="6"/>
      <c r="B199" s="7"/>
      <c r="C199" s="7"/>
      <c r="D199" s="7"/>
      <c r="E199" s="7"/>
      <c r="F199" s="7"/>
      <c r="G199" s="7"/>
      <c r="H199" s="7"/>
      <c r="I199" s="7"/>
      <c r="J199" s="7"/>
      <c r="K199" s="35"/>
      <c r="L199" s="81"/>
      <c r="M199" s="35"/>
      <c r="N199" s="35"/>
      <c r="O199" s="81"/>
      <c r="P199" s="35"/>
      <c r="Q199" s="35"/>
      <c r="R199" s="81"/>
      <c r="S199" s="35"/>
      <c r="T199" s="35"/>
      <c r="U199" s="81"/>
      <c r="V199" s="35"/>
      <c r="W199" s="35"/>
      <c r="X199" s="81"/>
      <c r="Y199" s="35"/>
      <c r="Z199" s="35"/>
      <c r="AA199" s="35"/>
      <c r="AB199" s="35"/>
      <c r="AC199" s="7"/>
      <c r="AD199" s="7"/>
      <c r="AE199" s="36"/>
      <c r="AF199" s="7"/>
      <c r="AG199" s="6"/>
      <c r="AH199" s="7"/>
      <c r="AI199" s="6"/>
    </row>
    <row r="200" spans="1:35" ht="15.75" customHeight="1" x14ac:dyDescent="0.25">
      <c r="A200" s="6"/>
      <c r="B200" s="7"/>
      <c r="C200" s="7"/>
      <c r="D200" s="7"/>
      <c r="E200" s="7"/>
      <c r="F200" s="7"/>
      <c r="G200" s="7"/>
      <c r="H200" s="7"/>
      <c r="I200" s="7"/>
      <c r="J200" s="7"/>
      <c r="K200" s="35"/>
      <c r="L200" s="81"/>
      <c r="M200" s="35"/>
      <c r="N200" s="35"/>
      <c r="O200" s="81"/>
      <c r="P200" s="35"/>
      <c r="Q200" s="35"/>
      <c r="R200" s="81"/>
      <c r="S200" s="35"/>
      <c r="T200" s="35"/>
      <c r="U200" s="81"/>
      <c r="V200" s="35"/>
      <c r="W200" s="35"/>
      <c r="X200" s="81"/>
      <c r="Y200" s="35"/>
      <c r="Z200" s="35"/>
      <c r="AA200" s="35"/>
      <c r="AB200" s="35"/>
      <c r="AC200" s="7"/>
      <c r="AD200" s="7"/>
      <c r="AE200" s="36"/>
      <c r="AF200" s="7"/>
      <c r="AG200" s="6"/>
      <c r="AH200" s="7"/>
      <c r="AI200" s="6"/>
    </row>
    <row r="201" spans="1:35" ht="15.75" customHeight="1" x14ac:dyDescent="0.25">
      <c r="A201" s="6"/>
      <c r="B201" s="7"/>
      <c r="C201" s="7"/>
      <c r="D201" s="7"/>
      <c r="E201" s="7"/>
      <c r="F201" s="7"/>
      <c r="G201" s="7"/>
      <c r="H201" s="7"/>
      <c r="I201" s="7"/>
      <c r="J201" s="7"/>
      <c r="K201" s="35"/>
      <c r="L201" s="81"/>
      <c r="M201" s="35"/>
      <c r="N201" s="35"/>
      <c r="O201" s="81"/>
      <c r="P201" s="35"/>
      <c r="Q201" s="35"/>
      <c r="R201" s="81"/>
      <c r="S201" s="35"/>
      <c r="T201" s="35"/>
      <c r="U201" s="81"/>
      <c r="V201" s="35"/>
      <c r="W201" s="35"/>
      <c r="X201" s="81"/>
      <c r="Y201" s="35"/>
      <c r="Z201" s="35"/>
      <c r="AA201" s="35"/>
      <c r="AB201" s="35"/>
      <c r="AC201" s="7"/>
      <c r="AD201" s="7"/>
      <c r="AE201" s="36"/>
      <c r="AF201" s="7"/>
      <c r="AG201" s="6"/>
      <c r="AH201" s="7"/>
      <c r="AI201" s="6"/>
    </row>
    <row r="202" spans="1:35" ht="15.75" customHeight="1" x14ac:dyDescent="0.25">
      <c r="A202" s="6"/>
      <c r="B202" s="7"/>
      <c r="C202" s="7"/>
      <c r="D202" s="7"/>
      <c r="E202" s="7"/>
      <c r="F202" s="7"/>
      <c r="G202" s="7"/>
      <c r="H202" s="7"/>
      <c r="I202" s="7"/>
      <c r="J202" s="7"/>
      <c r="K202" s="35"/>
      <c r="L202" s="81"/>
      <c r="M202" s="35"/>
      <c r="N202" s="35"/>
      <c r="O202" s="81"/>
      <c r="P202" s="35"/>
      <c r="Q202" s="35"/>
      <c r="R202" s="81"/>
      <c r="S202" s="35"/>
      <c r="T202" s="35"/>
      <c r="U202" s="81"/>
      <c r="V202" s="35"/>
      <c r="W202" s="35"/>
      <c r="X202" s="81"/>
      <c r="Y202" s="35"/>
      <c r="Z202" s="35"/>
      <c r="AA202" s="35"/>
      <c r="AB202" s="35"/>
      <c r="AC202" s="7"/>
      <c r="AD202" s="7"/>
      <c r="AE202" s="36"/>
      <c r="AF202" s="7"/>
      <c r="AG202" s="6"/>
      <c r="AH202" s="7"/>
      <c r="AI202" s="6"/>
    </row>
    <row r="203" spans="1:35" ht="15.75" customHeight="1" x14ac:dyDescent="0.25">
      <c r="A203" s="6"/>
      <c r="B203" s="7"/>
      <c r="C203" s="7"/>
      <c r="D203" s="7"/>
      <c r="E203" s="7"/>
      <c r="F203" s="7"/>
      <c r="G203" s="7"/>
      <c r="H203" s="7"/>
      <c r="I203" s="7"/>
      <c r="J203" s="7"/>
      <c r="K203" s="35"/>
      <c r="L203" s="81"/>
      <c r="M203" s="35"/>
      <c r="N203" s="35"/>
      <c r="O203" s="81"/>
      <c r="P203" s="35"/>
      <c r="Q203" s="35"/>
      <c r="R203" s="81"/>
      <c r="S203" s="35"/>
      <c r="T203" s="35"/>
      <c r="U203" s="81"/>
      <c r="V203" s="35"/>
      <c r="W203" s="35"/>
      <c r="X203" s="81"/>
      <c r="Y203" s="35"/>
      <c r="Z203" s="35"/>
      <c r="AA203" s="35"/>
      <c r="AB203" s="35"/>
      <c r="AC203" s="7"/>
      <c r="AD203" s="7"/>
      <c r="AE203" s="36"/>
      <c r="AF203" s="7"/>
      <c r="AG203" s="6"/>
      <c r="AH203" s="7"/>
      <c r="AI203" s="6"/>
    </row>
    <row r="204" spans="1:35" ht="15.75" customHeight="1" x14ac:dyDescent="0.25">
      <c r="A204" s="6"/>
      <c r="B204" s="7"/>
      <c r="C204" s="7"/>
      <c r="D204" s="7"/>
      <c r="E204" s="7"/>
      <c r="F204" s="7"/>
      <c r="G204" s="7"/>
      <c r="H204" s="7"/>
      <c r="I204" s="7"/>
      <c r="J204" s="7"/>
      <c r="K204" s="35"/>
      <c r="L204" s="81"/>
      <c r="M204" s="35"/>
      <c r="N204" s="35"/>
      <c r="O204" s="81"/>
      <c r="P204" s="35"/>
      <c r="Q204" s="35"/>
      <c r="R204" s="81"/>
      <c r="S204" s="35"/>
      <c r="T204" s="35"/>
      <c r="U204" s="81"/>
      <c r="V204" s="35"/>
      <c r="W204" s="35"/>
      <c r="X204" s="81"/>
      <c r="Y204" s="35"/>
      <c r="Z204" s="35"/>
      <c r="AA204" s="35"/>
      <c r="AB204" s="35"/>
      <c r="AC204" s="7"/>
      <c r="AD204" s="7"/>
      <c r="AE204" s="36"/>
      <c r="AF204" s="7"/>
      <c r="AG204" s="6"/>
      <c r="AH204" s="7"/>
      <c r="AI204" s="6"/>
    </row>
    <row r="205" spans="1:35" ht="15.75" customHeight="1" x14ac:dyDescent="0.25">
      <c r="A205" s="6"/>
      <c r="B205" s="7"/>
      <c r="C205" s="7"/>
      <c r="D205" s="7"/>
      <c r="E205" s="7"/>
      <c r="F205" s="7"/>
      <c r="G205" s="7"/>
      <c r="H205" s="7"/>
      <c r="I205" s="7"/>
      <c r="J205" s="7"/>
      <c r="K205" s="35"/>
      <c r="L205" s="81"/>
      <c r="M205" s="35"/>
      <c r="N205" s="35"/>
      <c r="O205" s="81"/>
      <c r="P205" s="35"/>
      <c r="Q205" s="35"/>
      <c r="R205" s="81"/>
      <c r="S205" s="35"/>
      <c r="T205" s="35"/>
      <c r="U205" s="81"/>
      <c r="V205" s="35"/>
      <c r="W205" s="35"/>
      <c r="X205" s="81"/>
      <c r="Y205" s="35"/>
      <c r="Z205" s="35"/>
      <c r="AA205" s="35"/>
      <c r="AB205" s="35"/>
      <c r="AC205" s="7"/>
      <c r="AD205" s="7"/>
      <c r="AE205" s="36"/>
      <c r="AF205" s="7"/>
      <c r="AG205" s="6"/>
      <c r="AH205" s="7"/>
      <c r="AI205" s="6"/>
    </row>
    <row r="206" spans="1:35" ht="15.75" customHeight="1" x14ac:dyDescent="0.25">
      <c r="A206" s="6"/>
      <c r="B206" s="7"/>
      <c r="C206" s="7"/>
      <c r="D206" s="7"/>
      <c r="E206" s="7"/>
      <c r="F206" s="7"/>
      <c r="G206" s="7"/>
      <c r="H206" s="7"/>
      <c r="I206" s="7"/>
      <c r="J206" s="7"/>
      <c r="K206" s="35"/>
      <c r="L206" s="81"/>
      <c r="M206" s="35"/>
      <c r="N206" s="35"/>
      <c r="O206" s="81"/>
      <c r="P206" s="35"/>
      <c r="Q206" s="35"/>
      <c r="R206" s="81"/>
      <c r="S206" s="35"/>
      <c r="T206" s="35"/>
      <c r="U206" s="81"/>
      <c r="V206" s="35"/>
      <c r="W206" s="35"/>
      <c r="X206" s="81"/>
      <c r="Y206" s="35"/>
      <c r="Z206" s="35"/>
      <c r="AA206" s="35"/>
      <c r="AB206" s="35"/>
      <c r="AC206" s="7"/>
      <c r="AD206" s="7"/>
      <c r="AE206" s="36"/>
      <c r="AF206" s="7"/>
      <c r="AG206" s="6"/>
      <c r="AH206" s="7"/>
      <c r="AI206" s="6"/>
    </row>
    <row r="207" spans="1:35" ht="15.75" customHeight="1" x14ac:dyDescent="0.25">
      <c r="A207" s="6"/>
      <c r="B207" s="7"/>
      <c r="C207" s="7"/>
      <c r="D207" s="7"/>
      <c r="E207" s="7"/>
      <c r="F207" s="7"/>
      <c r="G207" s="7"/>
      <c r="H207" s="7"/>
      <c r="I207" s="7"/>
      <c r="J207" s="7"/>
      <c r="K207" s="35"/>
      <c r="L207" s="81"/>
      <c r="M207" s="35"/>
      <c r="N207" s="35"/>
      <c r="O207" s="81"/>
      <c r="P207" s="35"/>
      <c r="Q207" s="35"/>
      <c r="R207" s="81"/>
      <c r="S207" s="35"/>
      <c r="T207" s="35"/>
      <c r="U207" s="81"/>
      <c r="V207" s="35"/>
      <c r="W207" s="35"/>
      <c r="X207" s="81"/>
      <c r="Y207" s="35"/>
      <c r="Z207" s="35"/>
      <c r="AA207" s="35"/>
      <c r="AB207" s="35"/>
      <c r="AC207" s="7"/>
      <c r="AD207" s="7"/>
      <c r="AE207" s="36"/>
      <c r="AF207" s="7"/>
      <c r="AG207" s="6"/>
      <c r="AH207" s="7"/>
      <c r="AI207" s="6"/>
    </row>
    <row r="208" spans="1:35" ht="15.75" customHeight="1" x14ac:dyDescent="0.25">
      <c r="A208" s="6"/>
      <c r="B208" s="7"/>
      <c r="C208" s="7"/>
      <c r="D208" s="7"/>
      <c r="E208" s="7"/>
      <c r="F208" s="7"/>
      <c r="G208" s="7"/>
      <c r="H208" s="7"/>
      <c r="I208" s="7"/>
      <c r="J208" s="7"/>
      <c r="K208" s="35"/>
      <c r="L208" s="81"/>
      <c r="M208" s="35"/>
      <c r="N208" s="35"/>
      <c r="O208" s="81"/>
      <c r="P208" s="35"/>
      <c r="Q208" s="35"/>
      <c r="R208" s="81"/>
      <c r="S208" s="35"/>
      <c r="T208" s="35"/>
      <c r="U208" s="81"/>
      <c r="V208" s="35"/>
      <c r="W208" s="35"/>
      <c r="X208" s="81"/>
      <c r="Y208" s="35"/>
      <c r="Z208" s="35"/>
      <c r="AA208" s="35"/>
      <c r="AB208" s="35"/>
      <c r="AC208" s="7"/>
      <c r="AD208" s="7"/>
      <c r="AE208" s="36"/>
      <c r="AF208" s="7"/>
      <c r="AG208" s="6"/>
      <c r="AH208" s="7"/>
      <c r="AI208" s="6"/>
    </row>
    <row r="209" spans="1:35" ht="15.75" customHeight="1" x14ac:dyDescent="0.25">
      <c r="A209" s="6"/>
      <c r="B209" s="7"/>
      <c r="C209" s="7"/>
      <c r="D209" s="7"/>
      <c r="E209" s="7"/>
      <c r="F209" s="7"/>
      <c r="G209" s="7"/>
      <c r="H209" s="7"/>
      <c r="I209" s="7"/>
      <c r="J209" s="7"/>
      <c r="K209" s="35"/>
      <c r="L209" s="81"/>
      <c r="M209" s="35"/>
      <c r="N209" s="35"/>
      <c r="O209" s="81"/>
      <c r="P209" s="35"/>
      <c r="Q209" s="35"/>
      <c r="R209" s="81"/>
      <c r="S209" s="35"/>
      <c r="T209" s="35"/>
      <c r="U209" s="81"/>
      <c r="V209" s="35"/>
      <c r="W209" s="35"/>
      <c r="X209" s="81"/>
      <c r="Y209" s="35"/>
      <c r="Z209" s="35"/>
      <c r="AA209" s="35"/>
      <c r="AB209" s="35"/>
      <c r="AC209" s="7"/>
      <c r="AD209" s="7"/>
      <c r="AE209" s="36"/>
      <c r="AF209" s="7"/>
      <c r="AG209" s="6"/>
      <c r="AH209" s="7"/>
      <c r="AI209" s="6"/>
    </row>
    <row r="210" spans="1:35" ht="15.75" customHeight="1" x14ac:dyDescent="0.25">
      <c r="A210" s="6"/>
      <c r="B210" s="7"/>
      <c r="C210" s="7"/>
      <c r="D210" s="7"/>
      <c r="E210" s="7"/>
      <c r="F210" s="7"/>
      <c r="G210" s="7"/>
      <c r="H210" s="7"/>
      <c r="I210" s="7"/>
      <c r="J210" s="7"/>
      <c r="K210" s="35"/>
      <c r="L210" s="81"/>
      <c r="M210" s="35"/>
      <c r="N210" s="35"/>
      <c r="O210" s="81"/>
      <c r="P210" s="35"/>
      <c r="Q210" s="35"/>
      <c r="R210" s="81"/>
      <c r="S210" s="35"/>
      <c r="T210" s="35"/>
      <c r="U210" s="81"/>
      <c r="V210" s="35"/>
      <c r="W210" s="35"/>
      <c r="X210" s="81"/>
      <c r="Y210" s="35"/>
      <c r="Z210" s="35"/>
      <c r="AA210" s="35"/>
      <c r="AB210" s="35"/>
      <c r="AC210" s="7"/>
      <c r="AD210" s="7"/>
      <c r="AE210" s="36"/>
      <c r="AF210" s="7"/>
      <c r="AG210" s="6"/>
      <c r="AH210" s="7"/>
      <c r="AI210" s="6"/>
    </row>
    <row r="211" spans="1:35" ht="15.75" customHeight="1" x14ac:dyDescent="0.25">
      <c r="A211" s="6"/>
      <c r="B211" s="7"/>
      <c r="C211" s="7"/>
      <c r="D211" s="7"/>
      <c r="E211" s="7"/>
      <c r="F211" s="7"/>
      <c r="G211" s="7"/>
      <c r="H211" s="7"/>
      <c r="I211" s="7"/>
      <c r="J211" s="7"/>
      <c r="K211" s="35"/>
      <c r="L211" s="81"/>
      <c r="M211" s="35"/>
      <c r="N211" s="35"/>
      <c r="O211" s="81"/>
      <c r="P211" s="35"/>
      <c r="Q211" s="35"/>
      <c r="R211" s="81"/>
      <c r="S211" s="35"/>
      <c r="T211" s="35"/>
      <c r="U211" s="81"/>
      <c r="V211" s="35"/>
      <c r="W211" s="35"/>
      <c r="X211" s="81"/>
      <c r="Y211" s="35"/>
      <c r="Z211" s="35"/>
      <c r="AA211" s="35"/>
      <c r="AB211" s="35"/>
      <c r="AC211" s="7"/>
      <c r="AD211" s="7"/>
      <c r="AE211" s="36"/>
      <c r="AF211" s="7"/>
      <c r="AG211" s="6"/>
      <c r="AH211" s="7"/>
      <c r="AI211" s="6"/>
    </row>
    <row r="212" spans="1:35" ht="15.75" customHeight="1" x14ac:dyDescent="0.25">
      <c r="A212" s="6"/>
      <c r="B212" s="7"/>
      <c r="C212" s="7"/>
      <c r="D212" s="7"/>
      <c r="E212" s="7"/>
      <c r="F212" s="7"/>
      <c r="G212" s="7"/>
      <c r="H212" s="7"/>
      <c r="I212" s="7"/>
      <c r="J212" s="7"/>
      <c r="K212" s="35"/>
      <c r="L212" s="81"/>
      <c r="M212" s="35"/>
      <c r="N212" s="35"/>
      <c r="O212" s="81"/>
      <c r="P212" s="35"/>
      <c r="Q212" s="35"/>
      <c r="R212" s="81"/>
      <c r="S212" s="35"/>
      <c r="T212" s="35"/>
      <c r="U212" s="81"/>
      <c r="V212" s="35"/>
      <c r="W212" s="35"/>
      <c r="X212" s="81"/>
      <c r="Y212" s="35"/>
      <c r="Z212" s="35"/>
      <c r="AA212" s="35"/>
      <c r="AB212" s="35"/>
      <c r="AC212" s="7"/>
      <c r="AD212" s="7"/>
      <c r="AE212" s="36"/>
      <c r="AF212" s="7"/>
      <c r="AG212" s="6"/>
      <c r="AH212" s="7"/>
      <c r="AI212" s="6"/>
    </row>
    <row r="213" spans="1:35" ht="15.75" customHeight="1" x14ac:dyDescent="0.25">
      <c r="A213" s="6"/>
      <c r="B213" s="7"/>
      <c r="C213" s="7"/>
      <c r="D213" s="7"/>
      <c r="E213" s="7"/>
      <c r="F213" s="7"/>
      <c r="G213" s="7"/>
      <c r="H213" s="7"/>
      <c r="I213" s="7"/>
      <c r="J213" s="7"/>
      <c r="K213" s="35"/>
      <c r="L213" s="81"/>
      <c r="M213" s="35"/>
      <c r="N213" s="35"/>
      <c r="O213" s="81"/>
      <c r="P213" s="35"/>
      <c r="Q213" s="35"/>
      <c r="R213" s="81"/>
      <c r="S213" s="35"/>
      <c r="T213" s="35"/>
      <c r="U213" s="81"/>
      <c r="V213" s="35"/>
      <c r="W213" s="35"/>
      <c r="X213" s="81"/>
      <c r="Y213" s="35"/>
      <c r="Z213" s="35"/>
      <c r="AA213" s="35"/>
      <c r="AB213" s="35"/>
      <c r="AC213" s="7"/>
      <c r="AD213" s="7"/>
      <c r="AE213" s="36"/>
      <c r="AF213" s="7"/>
      <c r="AG213" s="6"/>
      <c r="AH213" s="7"/>
      <c r="AI213" s="6"/>
    </row>
    <row r="214" spans="1:35" ht="15.75" customHeight="1" x14ac:dyDescent="0.25">
      <c r="A214" s="6"/>
      <c r="B214" s="7"/>
      <c r="C214" s="7"/>
      <c r="D214" s="7"/>
      <c r="E214" s="7"/>
      <c r="F214" s="7"/>
      <c r="G214" s="7"/>
      <c r="H214" s="7"/>
      <c r="I214" s="7"/>
      <c r="J214" s="7"/>
      <c r="K214" s="35"/>
      <c r="L214" s="81"/>
      <c r="M214" s="35"/>
      <c r="N214" s="35"/>
      <c r="O214" s="81"/>
      <c r="P214" s="35"/>
      <c r="Q214" s="35"/>
      <c r="R214" s="81"/>
      <c r="S214" s="35"/>
      <c r="T214" s="35"/>
      <c r="U214" s="81"/>
      <c r="V214" s="35"/>
      <c r="W214" s="35"/>
      <c r="X214" s="81"/>
      <c r="Y214" s="35"/>
      <c r="Z214" s="35"/>
      <c r="AA214" s="35"/>
      <c r="AB214" s="35"/>
      <c r="AC214" s="7"/>
      <c r="AD214" s="7"/>
      <c r="AE214" s="36"/>
      <c r="AF214" s="7"/>
      <c r="AG214" s="6"/>
      <c r="AH214" s="7"/>
      <c r="AI214" s="6"/>
    </row>
    <row r="215" spans="1:35" ht="15.75" customHeight="1" x14ac:dyDescent="0.25">
      <c r="A215" s="6"/>
      <c r="B215" s="7"/>
      <c r="C215" s="7"/>
      <c r="D215" s="7"/>
      <c r="E215" s="7"/>
      <c r="F215" s="7"/>
      <c r="G215" s="7"/>
      <c r="H215" s="7"/>
      <c r="I215" s="7"/>
      <c r="J215" s="7"/>
      <c r="K215" s="35"/>
      <c r="L215" s="81"/>
      <c r="M215" s="35"/>
      <c r="N215" s="35"/>
      <c r="O215" s="81"/>
      <c r="P215" s="35"/>
      <c r="Q215" s="35"/>
      <c r="R215" s="81"/>
      <c r="S215" s="35"/>
      <c r="T215" s="35"/>
      <c r="U215" s="81"/>
      <c r="V215" s="35"/>
      <c r="W215" s="35"/>
      <c r="X215" s="81"/>
      <c r="Y215" s="35"/>
      <c r="Z215" s="35"/>
      <c r="AA215" s="35"/>
      <c r="AB215" s="35"/>
      <c r="AC215" s="7"/>
      <c r="AD215" s="7"/>
      <c r="AE215" s="36"/>
      <c r="AF215" s="7"/>
      <c r="AG215" s="6"/>
      <c r="AH215" s="7"/>
      <c r="AI215" s="6"/>
    </row>
    <row r="216" spans="1:35" ht="15.75" customHeight="1" x14ac:dyDescent="0.25">
      <c r="A216" s="6"/>
      <c r="B216" s="7"/>
      <c r="C216" s="7"/>
      <c r="D216" s="7"/>
      <c r="E216" s="7"/>
      <c r="F216" s="7"/>
      <c r="G216" s="7"/>
      <c r="H216" s="7"/>
      <c r="I216" s="7"/>
      <c r="J216" s="7"/>
      <c r="K216" s="35"/>
      <c r="L216" s="81"/>
      <c r="M216" s="35"/>
      <c r="N216" s="35"/>
      <c r="O216" s="81"/>
      <c r="P216" s="35"/>
      <c r="Q216" s="35"/>
      <c r="R216" s="81"/>
      <c r="S216" s="35"/>
      <c r="T216" s="35"/>
      <c r="U216" s="81"/>
      <c r="V216" s="35"/>
      <c r="W216" s="35"/>
      <c r="X216" s="81"/>
      <c r="Y216" s="35"/>
      <c r="Z216" s="35"/>
      <c r="AA216" s="35"/>
      <c r="AB216" s="35"/>
      <c r="AC216" s="7"/>
      <c r="AD216" s="7"/>
      <c r="AE216" s="36"/>
      <c r="AF216" s="7"/>
      <c r="AG216" s="6"/>
      <c r="AH216" s="7"/>
      <c r="AI216" s="6"/>
    </row>
    <row r="217" spans="1:35" ht="15.75" customHeight="1" x14ac:dyDescent="0.25">
      <c r="A217" s="6"/>
      <c r="B217" s="7"/>
      <c r="C217" s="7"/>
      <c r="D217" s="7"/>
      <c r="E217" s="7"/>
      <c r="F217" s="7"/>
      <c r="G217" s="7"/>
      <c r="H217" s="7"/>
      <c r="I217" s="7"/>
      <c r="J217" s="7"/>
      <c r="K217" s="35"/>
      <c r="L217" s="81"/>
      <c r="M217" s="35"/>
      <c r="N217" s="35"/>
      <c r="O217" s="81"/>
      <c r="P217" s="35"/>
      <c r="Q217" s="35"/>
      <c r="R217" s="81"/>
      <c r="S217" s="35"/>
      <c r="T217" s="35"/>
      <c r="U217" s="81"/>
      <c r="V217" s="35"/>
      <c r="W217" s="35"/>
      <c r="X217" s="81"/>
      <c r="Y217" s="35"/>
      <c r="Z217" s="35"/>
      <c r="AA217" s="35"/>
      <c r="AB217" s="35"/>
      <c r="AC217" s="7"/>
      <c r="AD217" s="7"/>
      <c r="AE217" s="36"/>
      <c r="AF217" s="7"/>
      <c r="AG217" s="6"/>
      <c r="AH217" s="7"/>
      <c r="AI217" s="6"/>
    </row>
    <row r="218" spans="1:35" ht="15.75" customHeight="1" x14ac:dyDescent="0.25">
      <c r="A218" s="6"/>
      <c r="B218" s="7"/>
      <c r="C218" s="7"/>
      <c r="D218" s="7"/>
      <c r="E218" s="7"/>
      <c r="F218" s="7"/>
      <c r="G218" s="7"/>
      <c r="H218" s="7"/>
      <c r="I218" s="7"/>
      <c r="J218" s="7"/>
      <c r="K218" s="35"/>
      <c r="L218" s="81"/>
      <c r="M218" s="35"/>
      <c r="N218" s="35"/>
      <c r="O218" s="81"/>
      <c r="P218" s="35"/>
      <c r="Q218" s="35"/>
      <c r="R218" s="81"/>
      <c r="S218" s="35"/>
      <c r="T218" s="35"/>
      <c r="U218" s="81"/>
      <c r="V218" s="35"/>
      <c r="W218" s="35"/>
      <c r="X218" s="81"/>
      <c r="Y218" s="35"/>
      <c r="Z218" s="35"/>
      <c r="AA218" s="35"/>
      <c r="AB218" s="35"/>
      <c r="AC218" s="7"/>
      <c r="AD218" s="7"/>
      <c r="AE218" s="36"/>
      <c r="AF218" s="7"/>
      <c r="AG218" s="6"/>
      <c r="AH218" s="7"/>
      <c r="AI218" s="6"/>
    </row>
    <row r="219" spans="1:35" ht="15.75" customHeight="1" x14ac:dyDescent="0.25">
      <c r="A219" s="6"/>
      <c r="B219" s="7"/>
      <c r="C219" s="7"/>
      <c r="D219" s="7"/>
      <c r="E219" s="7"/>
      <c r="F219" s="7"/>
      <c r="G219" s="7"/>
      <c r="H219" s="7"/>
      <c r="I219" s="7"/>
      <c r="J219" s="7"/>
      <c r="K219" s="35"/>
      <c r="L219" s="81"/>
      <c r="M219" s="35"/>
      <c r="N219" s="35"/>
      <c r="O219" s="81"/>
      <c r="P219" s="35"/>
      <c r="Q219" s="35"/>
      <c r="R219" s="81"/>
      <c r="S219" s="35"/>
      <c r="T219" s="35"/>
      <c r="U219" s="81"/>
      <c r="V219" s="35"/>
      <c r="W219" s="35"/>
      <c r="X219" s="81"/>
      <c r="Y219" s="35"/>
      <c r="Z219" s="35"/>
      <c r="AA219" s="35"/>
      <c r="AB219" s="35"/>
      <c r="AC219" s="7"/>
      <c r="AD219" s="7"/>
      <c r="AE219" s="36"/>
      <c r="AF219" s="7"/>
      <c r="AG219" s="6"/>
      <c r="AH219" s="7"/>
      <c r="AI219" s="6"/>
    </row>
    <row r="220" spans="1:35" ht="15.75" customHeight="1" x14ac:dyDescent="0.25">
      <c r="A220" s="6"/>
      <c r="B220" s="7"/>
      <c r="C220" s="7"/>
      <c r="D220" s="7"/>
      <c r="E220" s="7"/>
      <c r="F220" s="7"/>
      <c r="G220" s="7"/>
      <c r="H220" s="7"/>
      <c r="I220" s="7"/>
      <c r="J220" s="7"/>
      <c r="K220" s="35"/>
      <c r="L220" s="81"/>
      <c r="M220" s="35"/>
      <c r="N220" s="35"/>
      <c r="O220" s="81"/>
      <c r="P220" s="35"/>
      <c r="Q220" s="35"/>
      <c r="R220" s="81"/>
      <c r="S220" s="35"/>
      <c r="T220" s="35"/>
      <c r="U220" s="81"/>
      <c r="V220" s="35"/>
      <c r="W220" s="35"/>
      <c r="X220" s="81"/>
      <c r="Y220" s="35"/>
      <c r="Z220" s="35"/>
      <c r="AA220" s="35"/>
      <c r="AB220" s="35"/>
      <c r="AC220" s="7"/>
      <c r="AD220" s="7"/>
      <c r="AE220" s="36"/>
      <c r="AF220" s="7"/>
      <c r="AG220" s="6"/>
      <c r="AH220" s="7"/>
      <c r="AI220" s="6"/>
    </row>
    <row r="221" spans="1:35" ht="15.75" customHeight="1" x14ac:dyDescent="0.25">
      <c r="A221" s="6"/>
      <c r="B221" s="7"/>
      <c r="C221" s="7"/>
      <c r="D221" s="7"/>
      <c r="E221" s="7"/>
      <c r="F221" s="7"/>
      <c r="G221" s="7"/>
      <c r="H221" s="7"/>
      <c r="I221" s="7"/>
      <c r="J221" s="7"/>
      <c r="K221" s="35"/>
      <c r="L221" s="81"/>
      <c r="M221" s="35"/>
      <c r="N221" s="35"/>
      <c r="O221" s="81"/>
      <c r="P221" s="35"/>
      <c r="Q221" s="35"/>
      <c r="R221" s="81"/>
      <c r="S221" s="35"/>
      <c r="T221" s="35"/>
      <c r="U221" s="81"/>
      <c r="V221" s="35"/>
      <c r="W221" s="35"/>
      <c r="X221" s="81"/>
      <c r="Y221" s="35"/>
      <c r="Z221" s="35"/>
      <c r="AA221" s="35"/>
      <c r="AB221" s="35"/>
      <c r="AC221" s="7"/>
      <c r="AD221" s="7"/>
      <c r="AE221" s="36"/>
      <c r="AF221" s="7"/>
      <c r="AG221" s="6"/>
      <c r="AH221" s="7"/>
      <c r="AI221" s="6"/>
    </row>
    <row r="222" spans="1:35" ht="15.75" customHeight="1" x14ac:dyDescent="0.25">
      <c r="A222" s="6"/>
      <c r="B222" s="7"/>
      <c r="C222" s="7"/>
      <c r="D222" s="7"/>
      <c r="E222" s="7"/>
      <c r="F222" s="7"/>
      <c r="G222" s="7"/>
      <c r="H222" s="7"/>
      <c r="I222" s="7"/>
      <c r="J222" s="7"/>
      <c r="K222" s="35"/>
      <c r="L222" s="81"/>
      <c r="M222" s="35"/>
      <c r="N222" s="35"/>
      <c r="O222" s="81"/>
      <c r="P222" s="35"/>
      <c r="Q222" s="35"/>
      <c r="R222" s="81"/>
      <c r="S222" s="35"/>
      <c r="T222" s="35"/>
      <c r="U222" s="81"/>
      <c r="V222" s="35"/>
      <c r="W222" s="35"/>
      <c r="X222" s="81"/>
      <c r="Y222" s="35"/>
      <c r="Z222" s="35"/>
      <c r="AA222" s="35"/>
      <c r="AB222" s="35"/>
      <c r="AC222" s="7"/>
      <c r="AD222" s="7"/>
      <c r="AE222" s="36"/>
      <c r="AF222" s="7"/>
      <c r="AG222" s="6"/>
      <c r="AH222" s="7"/>
      <c r="AI222" s="6"/>
    </row>
    <row r="223" spans="1:35" ht="15.75" customHeight="1" x14ac:dyDescent="0.25">
      <c r="A223" s="6"/>
      <c r="B223" s="7"/>
      <c r="C223" s="7"/>
      <c r="D223" s="7"/>
      <c r="E223" s="7"/>
      <c r="F223" s="7"/>
      <c r="G223" s="7"/>
      <c r="H223" s="7"/>
      <c r="I223" s="7"/>
      <c r="J223" s="7"/>
      <c r="K223" s="35"/>
      <c r="L223" s="81"/>
      <c r="M223" s="35"/>
      <c r="N223" s="35"/>
      <c r="O223" s="81"/>
      <c r="P223" s="35"/>
      <c r="Q223" s="35"/>
      <c r="R223" s="81"/>
      <c r="S223" s="35"/>
      <c r="T223" s="35"/>
      <c r="U223" s="81"/>
      <c r="V223" s="35"/>
      <c r="W223" s="35"/>
      <c r="X223" s="81"/>
      <c r="Y223" s="35"/>
      <c r="Z223" s="35"/>
      <c r="AA223" s="35"/>
      <c r="AB223" s="35"/>
      <c r="AC223" s="7"/>
      <c r="AD223" s="7"/>
      <c r="AE223" s="36"/>
      <c r="AF223" s="7"/>
      <c r="AG223" s="6"/>
      <c r="AH223" s="7"/>
      <c r="AI223" s="6"/>
    </row>
    <row r="224" spans="1:35" ht="15.75" customHeight="1" x14ac:dyDescent="0.25">
      <c r="A224" s="6"/>
      <c r="B224" s="7"/>
      <c r="C224" s="7"/>
      <c r="D224" s="7"/>
      <c r="E224" s="7"/>
      <c r="F224" s="7"/>
      <c r="G224" s="7"/>
      <c r="H224" s="7"/>
      <c r="I224" s="7"/>
      <c r="J224" s="7"/>
      <c r="K224" s="35"/>
      <c r="L224" s="81"/>
      <c r="M224" s="35"/>
      <c r="N224" s="35"/>
      <c r="O224" s="81"/>
      <c r="P224" s="35"/>
      <c r="Q224" s="35"/>
      <c r="R224" s="81"/>
      <c r="S224" s="35"/>
      <c r="T224" s="35"/>
      <c r="U224" s="81"/>
      <c r="V224" s="35"/>
      <c r="W224" s="35"/>
      <c r="X224" s="81"/>
      <c r="Y224" s="35"/>
      <c r="Z224" s="35"/>
      <c r="AA224" s="35"/>
      <c r="AB224" s="35"/>
      <c r="AC224" s="7"/>
      <c r="AD224" s="7"/>
      <c r="AE224" s="36"/>
      <c r="AF224" s="7"/>
      <c r="AG224" s="6"/>
      <c r="AH224" s="7"/>
      <c r="AI224" s="6"/>
    </row>
    <row r="225" spans="1:35" ht="15.75" customHeight="1" x14ac:dyDescent="0.25">
      <c r="A225" s="6"/>
      <c r="B225" s="7"/>
      <c r="C225" s="7"/>
      <c r="D225" s="7"/>
      <c r="E225" s="7"/>
      <c r="F225" s="7"/>
      <c r="G225" s="7"/>
      <c r="H225" s="7"/>
      <c r="I225" s="7"/>
      <c r="J225" s="7"/>
      <c r="K225" s="35"/>
      <c r="L225" s="81"/>
      <c r="M225" s="35"/>
      <c r="N225" s="35"/>
      <c r="O225" s="81"/>
      <c r="P225" s="35"/>
      <c r="Q225" s="35"/>
      <c r="R225" s="81"/>
      <c r="S225" s="35"/>
      <c r="T225" s="35"/>
      <c r="U225" s="81"/>
      <c r="V225" s="35"/>
      <c r="W225" s="35"/>
      <c r="X225" s="81"/>
      <c r="Y225" s="35"/>
      <c r="Z225" s="35"/>
      <c r="AA225" s="35"/>
      <c r="AB225" s="35"/>
      <c r="AC225" s="7"/>
      <c r="AD225" s="7"/>
      <c r="AE225" s="36"/>
      <c r="AF225" s="7"/>
      <c r="AG225" s="6"/>
      <c r="AH225" s="7"/>
      <c r="AI225" s="6"/>
    </row>
    <row r="226" spans="1:35" ht="15.75" customHeight="1" x14ac:dyDescent="0.25">
      <c r="A226" s="6"/>
      <c r="B226" s="7"/>
      <c r="C226" s="7"/>
      <c r="D226" s="7"/>
      <c r="E226" s="7"/>
      <c r="F226" s="7"/>
      <c r="G226" s="7"/>
      <c r="H226" s="7"/>
      <c r="I226" s="7"/>
      <c r="J226" s="7"/>
      <c r="K226" s="35"/>
      <c r="L226" s="81"/>
      <c r="M226" s="35"/>
      <c r="N226" s="35"/>
      <c r="O226" s="81"/>
      <c r="P226" s="35"/>
      <c r="Q226" s="35"/>
      <c r="R226" s="81"/>
      <c r="S226" s="35"/>
      <c r="T226" s="35"/>
      <c r="U226" s="81"/>
      <c r="V226" s="35"/>
      <c r="W226" s="35"/>
      <c r="X226" s="81"/>
      <c r="Y226" s="35"/>
      <c r="Z226" s="35"/>
      <c r="AA226" s="35"/>
      <c r="AB226" s="35"/>
      <c r="AC226" s="7"/>
      <c r="AD226" s="7"/>
      <c r="AE226" s="36"/>
      <c r="AF226" s="7"/>
      <c r="AG226" s="6"/>
      <c r="AH226" s="7"/>
      <c r="AI226" s="6"/>
    </row>
    <row r="227" spans="1:35" ht="15.75" customHeight="1" x14ac:dyDescent="0.25">
      <c r="A227" s="6"/>
      <c r="B227" s="7"/>
      <c r="C227" s="7"/>
      <c r="D227" s="7"/>
      <c r="E227" s="7"/>
      <c r="F227" s="7"/>
      <c r="G227" s="7"/>
      <c r="H227" s="7"/>
      <c r="I227" s="7"/>
      <c r="J227" s="7"/>
      <c r="K227" s="35"/>
      <c r="L227" s="81"/>
      <c r="M227" s="35"/>
      <c r="N227" s="35"/>
      <c r="O227" s="81"/>
      <c r="P227" s="35"/>
      <c r="Q227" s="35"/>
      <c r="R227" s="81"/>
      <c r="S227" s="35"/>
      <c r="T227" s="35"/>
      <c r="U227" s="81"/>
      <c r="V227" s="35"/>
      <c r="W227" s="35"/>
      <c r="X227" s="81"/>
      <c r="Y227" s="35"/>
      <c r="Z227" s="35"/>
      <c r="AA227" s="35"/>
      <c r="AB227" s="35"/>
      <c r="AC227" s="7"/>
      <c r="AD227" s="7"/>
      <c r="AE227" s="36"/>
      <c r="AF227" s="7"/>
      <c r="AG227" s="6"/>
      <c r="AH227" s="7"/>
      <c r="AI227" s="6"/>
    </row>
    <row r="228" spans="1:35" ht="15.75" customHeight="1" x14ac:dyDescent="0.25">
      <c r="A228" s="6"/>
      <c r="B228" s="7"/>
      <c r="C228" s="7"/>
      <c r="D228" s="7"/>
      <c r="E228" s="7"/>
      <c r="F228" s="7"/>
      <c r="G228" s="7"/>
      <c r="H228" s="7"/>
      <c r="I228" s="7"/>
      <c r="J228" s="7"/>
      <c r="K228" s="35"/>
      <c r="L228" s="81"/>
      <c r="M228" s="35"/>
      <c r="N228" s="35"/>
      <c r="O228" s="81"/>
      <c r="P228" s="35"/>
      <c r="Q228" s="35"/>
      <c r="R228" s="81"/>
      <c r="S228" s="35"/>
      <c r="T228" s="35"/>
      <c r="U228" s="81"/>
      <c r="V228" s="35"/>
      <c r="W228" s="35"/>
      <c r="X228" s="81"/>
      <c r="Y228" s="35"/>
      <c r="Z228" s="35"/>
      <c r="AA228" s="35"/>
      <c r="AB228" s="35"/>
      <c r="AC228" s="7"/>
      <c r="AD228" s="7"/>
      <c r="AE228" s="36"/>
      <c r="AF228" s="7"/>
      <c r="AG228" s="6"/>
      <c r="AH228" s="7"/>
      <c r="AI228" s="6"/>
    </row>
    <row r="229" spans="1:35" ht="15.75" customHeight="1" x14ac:dyDescent="0.25">
      <c r="A229" s="6"/>
      <c r="B229" s="7"/>
      <c r="C229" s="7"/>
      <c r="D229" s="7"/>
      <c r="E229" s="7"/>
      <c r="F229" s="7"/>
      <c r="G229" s="7"/>
      <c r="H229" s="7"/>
      <c r="I229" s="7"/>
      <c r="J229" s="7"/>
      <c r="K229" s="35"/>
      <c r="L229" s="81"/>
      <c r="M229" s="35"/>
      <c r="N229" s="35"/>
      <c r="O229" s="81"/>
      <c r="P229" s="35"/>
      <c r="Q229" s="35"/>
      <c r="R229" s="81"/>
      <c r="S229" s="35"/>
      <c r="T229" s="35"/>
      <c r="U229" s="81"/>
      <c r="V229" s="35"/>
      <c r="W229" s="35"/>
      <c r="X229" s="81"/>
      <c r="Y229" s="35"/>
      <c r="Z229" s="35"/>
      <c r="AA229" s="35"/>
      <c r="AB229" s="35"/>
      <c r="AC229" s="7"/>
      <c r="AD229" s="7"/>
      <c r="AE229" s="36"/>
      <c r="AF229" s="7"/>
      <c r="AG229" s="6"/>
      <c r="AH229" s="7"/>
      <c r="AI229" s="6"/>
    </row>
    <row r="230" spans="1:35" ht="15.75" customHeight="1" x14ac:dyDescent="0.25">
      <c r="A230" s="6"/>
      <c r="B230" s="7"/>
      <c r="C230" s="7"/>
      <c r="D230" s="7"/>
      <c r="E230" s="7"/>
      <c r="F230" s="7"/>
      <c r="G230" s="7"/>
      <c r="H230" s="7"/>
      <c r="I230" s="7"/>
      <c r="J230" s="7"/>
      <c r="K230" s="35"/>
      <c r="L230" s="81"/>
      <c r="M230" s="35"/>
      <c r="N230" s="35"/>
      <c r="O230" s="81"/>
      <c r="P230" s="35"/>
      <c r="Q230" s="35"/>
      <c r="R230" s="81"/>
      <c r="S230" s="35"/>
      <c r="T230" s="35"/>
      <c r="U230" s="81"/>
      <c r="V230" s="35"/>
      <c r="W230" s="35"/>
      <c r="X230" s="81"/>
      <c r="Y230" s="35"/>
      <c r="Z230" s="35"/>
      <c r="AA230" s="35"/>
      <c r="AB230" s="35"/>
      <c r="AC230" s="7"/>
      <c r="AD230" s="7"/>
      <c r="AE230" s="36"/>
      <c r="AF230" s="7"/>
      <c r="AG230" s="6"/>
      <c r="AH230" s="7"/>
      <c r="AI230" s="6"/>
    </row>
    <row r="231" spans="1:35" ht="15.75" customHeight="1" x14ac:dyDescent="0.25">
      <c r="A231" s="6"/>
      <c r="B231" s="7"/>
      <c r="C231" s="7"/>
      <c r="D231" s="7"/>
      <c r="E231" s="7"/>
      <c r="F231" s="7"/>
      <c r="G231" s="7"/>
      <c r="H231" s="7"/>
      <c r="I231" s="7"/>
      <c r="J231" s="7"/>
      <c r="K231" s="35"/>
      <c r="L231" s="81"/>
      <c r="M231" s="35"/>
      <c r="N231" s="35"/>
      <c r="O231" s="81"/>
      <c r="P231" s="35"/>
      <c r="Q231" s="35"/>
      <c r="R231" s="81"/>
      <c r="S231" s="35"/>
      <c r="T231" s="35"/>
      <c r="U231" s="81"/>
      <c r="V231" s="35"/>
      <c r="W231" s="35"/>
      <c r="X231" s="81"/>
      <c r="Y231" s="35"/>
      <c r="Z231" s="35"/>
      <c r="AA231" s="35"/>
      <c r="AB231" s="35"/>
      <c r="AC231" s="7"/>
      <c r="AD231" s="7"/>
      <c r="AE231" s="36"/>
      <c r="AF231" s="7"/>
      <c r="AG231" s="6"/>
      <c r="AH231" s="7"/>
      <c r="AI231" s="6"/>
    </row>
    <row r="232" spans="1:35" ht="15.75" customHeight="1" x14ac:dyDescent="0.25">
      <c r="A232" s="6"/>
      <c r="B232" s="7"/>
      <c r="C232" s="7"/>
      <c r="D232" s="7"/>
      <c r="E232" s="7"/>
      <c r="F232" s="7"/>
      <c r="G232" s="7"/>
      <c r="H232" s="7"/>
      <c r="I232" s="7"/>
      <c r="J232" s="7"/>
      <c r="K232" s="35"/>
      <c r="L232" s="81"/>
      <c r="M232" s="35"/>
      <c r="N232" s="35"/>
      <c r="O232" s="81"/>
      <c r="P232" s="35"/>
      <c r="Q232" s="35"/>
      <c r="R232" s="81"/>
      <c r="S232" s="35"/>
      <c r="T232" s="35"/>
      <c r="U232" s="81"/>
      <c r="V232" s="35"/>
      <c r="W232" s="35"/>
      <c r="X232" s="81"/>
      <c r="Y232" s="35"/>
      <c r="Z232" s="35"/>
      <c r="AA232" s="35"/>
      <c r="AB232" s="35"/>
      <c r="AC232" s="7"/>
      <c r="AD232" s="7"/>
      <c r="AE232" s="36"/>
      <c r="AF232" s="7"/>
      <c r="AG232" s="6"/>
      <c r="AH232" s="7"/>
      <c r="AI232" s="6"/>
    </row>
    <row r="233" spans="1:35" ht="15.75" customHeight="1" x14ac:dyDescent="0.25">
      <c r="A233" s="6"/>
      <c r="B233" s="7"/>
      <c r="C233" s="7"/>
      <c r="D233" s="7"/>
      <c r="E233" s="7"/>
      <c r="F233" s="7"/>
      <c r="G233" s="7"/>
      <c r="H233" s="7"/>
      <c r="I233" s="7"/>
      <c r="J233" s="7"/>
      <c r="K233" s="35"/>
      <c r="L233" s="81"/>
      <c r="M233" s="35"/>
      <c r="N233" s="35"/>
      <c r="O233" s="81"/>
      <c r="P233" s="35"/>
      <c r="Q233" s="35"/>
      <c r="R233" s="81"/>
      <c r="S233" s="35"/>
      <c r="T233" s="35"/>
      <c r="U233" s="81"/>
      <c r="V233" s="35"/>
      <c r="W233" s="35"/>
      <c r="X233" s="81"/>
      <c r="Y233" s="35"/>
      <c r="Z233" s="35"/>
      <c r="AA233" s="35"/>
      <c r="AB233" s="35"/>
      <c r="AC233" s="7"/>
      <c r="AD233" s="7"/>
      <c r="AE233" s="36"/>
      <c r="AF233" s="7"/>
      <c r="AG233" s="6"/>
      <c r="AH233" s="7"/>
      <c r="AI233" s="6"/>
    </row>
    <row r="234" spans="1:35" ht="15.75" customHeight="1" x14ac:dyDescent="0.25">
      <c r="A234" s="6"/>
      <c r="B234" s="7"/>
      <c r="C234" s="7"/>
      <c r="D234" s="7"/>
      <c r="E234" s="7"/>
      <c r="F234" s="7"/>
      <c r="G234" s="7"/>
      <c r="H234" s="7"/>
      <c r="I234" s="7"/>
      <c r="J234" s="7"/>
      <c r="K234" s="35"/>
      <c r="L234" s="81"/>
      <c r="M234" s="35"/>
      <c r="N234" s="35"/>
      <c r="O234" s="81"/>
      <c r="P234" s="35"/>
      <c r="Q234" s="35"/>
      <c r="R234" s="81"/>
      <c r="S234" s="35"/>
      <c r="T234" s="35"/>
      <c r="U234" s="81"/>
      <c r="V234" s="35"/>
      <c r="W234" s="35"/>
      <c r="X234" s="81"/>
      <c r="Y234" s="35"/>
      <c r="Z234" s="35"/>
      <c r="AA234" s="35"/>
      <c r="AB234" s="35"/>
      <c r="AC234" s="7"/>
      <c r="AD234" s="7"/>
      <c r="AE234" s="36"/>
      <c r="AF234" s="7"/>
      <c r="AG234" s="6"/>
      <c r="AH234" s="7"/>
      <c r="AI234" s="6"/>
    </row>
    <row r="235" spans="1:35" ht="15.75" customHeight="1" x14ac:dyDescent="0.25">
      <c r="A235" s="6"/>
      <c r="B235" s="7"/>
      <c r="C235" s="7"/>
      <c r="D235" s="7"/>
      <c r="E235" s="7"/>
      <c r="F235" s="7"/>
      <c r="G235" s="7"/>
      <c r="H235" s="7"/>
      <c r="I235" s="7"/>
      <c r="J235" s="7"/>
      <c r="K235" s="35"/>
      <c r="L235" s="81"/>
      <c r="M235" s="35"/>
      <c r="N235" s="35"/>
      <c r="O235" s="81"/>
      <c r="P235" s="35"/>
      <c r="Q235" s="35"/>
      <c r="R235" s="81"/>
      <c r="S235" s="35"/>
      <c r="T235" s="35"/>
      <c r="U235" s="81"/>
      <c r="V235" s="35"/>
      <c r="W235" s="35"/>
      <c r="X235" s="81"/>
      <c r="Y235" s="35"/>
      <c r="Z235" s="35"/>
      <c r="AA235" s="35"/>
      <c r="AB235" s="35"/>
      <c r="AC235" s="7"/>
      <c r="AD235" s="7"/>
      <c r="AE235" s="36"/>
      <c r="AF235" s="7"/>
      <c r="AG235" s="6"/>
      <c r="AH235" s="7"/>
      <c r="AI235" s="6"/>
    </row>
    <row r="236" spans="1:35" ht="15.75" customHeight="1" x14ac:dyDescent="0.25">
      <c r="A236" s="6"/>
      <c r="B236" s="7"/>
      <c r="C236" s="7"/>
      <c r="D236" s="7"/>
      <c r="E236" s="7"/>
      <c r="F236" s="7"/>
      <c r="G236" s="7"/>
      <c r="H236" s="7"/>
      <c r="I236" s="7"/>
      <c r="J236" s="7"/>
      <c r="K236" s="35"/>
      <c r="L236" s="81"/>
      <c r="M236" s="35"/>
      <c r="N236" s="35"/>
      <c r="O236" s="81"/>
      <c r="P236" s="35"/>
      <c r="Q236" s="35"/>
      <c r="R236" s="81"/>
      <c r="S236" s="35"/>
      <c r="T236" s="35"/>
      <c r="U236" s="81"/>
      <c r="V236" s="35"/>
      <c r="W236" s="35"/>
      <c r="X236" s="81"/>
      <c r="Y236" s="35"/>
      <c r="Z236" s="35"/>
      <c r="AA236" s="35"/>
      <c r="AB236" s="35"/>
      <c r="AC236" s="7"/>
      <c r="AD236" s="7"/>
      <c r="AE236" s="36"/>
      <c r="AF236" s="7"/>
      <c r="AG236" s="6"/>
      <c r="AH236" s="7"/>
      <c r="AI236" s="6"/>
    </row>
    <row r="237" spans="1:35" ht="15.75" customHeight="1" x14ac:dyDescent="0.25">
      <c r="A237" s="6"/>
      <c r="B237" s="7"/>
      <c r="C237" s="7"/>
      <c r="D237" s="7"/>
      <c r="E237" s="7"/>
      <c r="F237" s="7"/>
      <c r="G237" s="7"/>
      <c r="H237" s="7"/>
      <c r="I237" s="7"/>
      <c r="J237" s="7"/>
      <c r="K237" s="35"/>
      <c r="L237" s="81"/>
      <c r="M237" s="35"/>
      <c r="N237" s="35"/>
      <c r="O237" s="81"/>
      <c r="P237" s="35"/>
      <c r="Q237" s="35"/>
      <c r="R237" s="81"/>
      <c r="S237" s="35"/>
      <c r="T237" s="35"/>
      <c r="U237" s="81"/>
      <c r="V237" s="35"/>
      <c r="W237" s="35"/>
      <c r="X237" s="81"/>
      <c r="Y237" s="35"/>
      <c r="Z237" s="35"/>
      <c r="AA237" s="35"/>
      <c r="AB237" s="35"/>
      <c r="AC237" s="7"/>
      <c r="AD237" s="7"/>
      <c r="AE237" s="36"/>
      <c r="AF237" s="7"/>
      <c r="AG237" s="6"/>
      <c r="AH237" s="7"/>
      <c r="AI237" s="6"/>
    </row>
    <row r="238" spans="1:35" ht="15.75" customHeight="1" x14ac:dyDescent="0.25">
      <c r="A238" s="6"/>
      <c r="B238" s="7"/>
      <c r="C238" s="7"/>
      <c r="D238" s="7"/>
      <c r="E238" s="7"/>
      <c r="F238" s="7"/>
      <c r="G238" s="7"/>
      <c r="H238" s="7"/>
      <c r="I238" s="7"/>
      <c r="J238" s="7"/>
      <c r="K238" s="35"/>
      <c r="L238" s="81"/>
      <c r="M238" s="35"/>
      <c r="N238" s="35"/>
      <c r="O238" s="81"/>
      <c r="P238" s="35"/>
      <c r="Q238" s="35"/>
      <c r="R238" s="81"/>
      <c r="S238" s="35"/>
      <c r="T238" s="35"/>
      <c r="U238" s="81"/>
      <c r="V238" s="35"/>
      <c r="W238" s="35"/>
      <c r="X238" s="81"/>
      <c r="Y238" s="35"/>
      <c r="Z238" s="35"/>
      <c r="AA238" s="35"/>
      <c r="AB238" s="35"/>
      <c r="AC238" s="7"/>
      <c r="AD238" s="7"/>
      <c r="AE238" s="36"/>
      <c r="AF238" s="7"/>
      <c r="AG238" s="6"/>
      <c r="AH238" s="7"/>
      <c r="AI238" s="6"/>
    </row>
    <row r="239" spans="1:35" ht="15.75" customHeight="1" x14ac:dyDescent="0.25">
      <c r="A239" s="6"/>
      <c r="B239" s="7"/>
      <c r="C239" s="7"/>
      <c r="D239" s="7"/>
      <c r="E239" s="7"/>
      <c r="F239" s="7"/>
      <c r="G239" s="7"/>
      <c r="H239" s="7"/>
      <c r="I239" s="7"/>
      <c r="J239" s="7"/>
      <c r="K239" s="35"/>
      <c r="L239" s="81"/>
      <c r="M239" s="35"/>
      <c r="N239" s="35"/>
      <c r="O239" s="81"/>
      <c r="P239" s="35"/>
      <c r="Q239" s="35"/>
      <c r="R239" s="81"/>
      <c r="S239" s="35"/>
      <c r="T239" s="35"/>
      <c r="U239" s="81"/>
      <c r="V239" s="35"/>
      <c r="W239" s="35"/>
      <c r="X239" s="81"/>
      <c r="Y239" s="35"/>
      <c r="Z239" s="35"/>
      <c r="AA239" s="35"/>
      <c r="AB239" s="35"/>
      <c r="AC239" s="7"/>
      <c r="AD239" s="7"/>
      <c r="AE239" s="36"/>
      <c r="AF239" s="7"/>
      <c r="AG239" s="6"/>
      <c r="AH239" s="7"/>
      <c r="AI239" s="6"/>
    </row>
    <row r="240" spans="1:35" ht="15.75" customHeight="1" x14ac:dyDescent="0.25">
      <c r="A240" s="6"/>
      <c r="B240" s="7"/>
      <c r="C240" s="7"/>
      <c r="D240" s="7"/>
      <c r="E240" s="7"/>
      <c r="F240" s="7"/>
      <c r="G240" s="7"/>
      <c r="H240" s="7"/>
      <c r="I240" s="7"/>
      <c r="J240" s="7"/>
      <c r="K240" s="35"/>
      <c r="L240" s="81"/>
      <c r="M240" s="35"/>
      <c r="N240" s="35"/>
      <c r="O240" s="81"/>
      <c r="P240" s="35"/>
      <c r="Q240" s="35"/>
      <c r="R240" s="81"/>
      <c r="S240" s="35"/>
      <c r="T240" s="35"/>
      <c r="U240" s="81"/>
      <c r="V240" s="35"/>
      <c r="W240" s="35"/>
      <c r="X240" s="81"/>
      <c r="Y240" s="35"/>
      <c r="Z240" s="35"/>
      <c r="AA240" s="35"/>
      <c r="AB240" s="35"/>
      <c r="AC240" s="7"/>
      <c r="AD240" s="7"/>
      <c r="AE240" s="36"/>
      <c r="AF240" s="7"/>
      <c r="AG240" s="6"/>
      <c r="AH240" s="7"/>
      <c r="AI240" s="6"/>
    </row>
    <row r="241" spans="1:35" ht="15.75" customHeight="1" x14ac:dyDescent="0.25">
      <c r="A241" s="6"/>
      <c r="B241" s="7"/>
      <c r="C241" s="7"/>
      <c r="D241" s="7"/>
      <c r="E241" s="7"/>
      <c r="F241" s="7"/>
      <c r="G241" s="7"/>
      <c r="H241" s="7"/>
      <c r="I241" s="7"/>
      <c r="J241" s="7"/>
      <c r="K241" s="35"/>
      <c r="L241" s="81"/>
      <c r="M241" s="35"/>
      <c r="N241" s="35"/>
      <c r="O241" s="81"/>
      <c r="P241" s="35"/>
      <c r="Q241" s="35"/>
      <c r="R241" s="81"/>
      <c r="S241" s="35"/>
      <c r="T241" s="35"/>
      <c r="U241" s="81"/>
      <c r="V241" s="35"/>
      <c r="W241" s="35"/>
      <c r="X241" s="81"/>
      <c r="Y241" s="35"/>
      <c r="Z241" s="35"/>
      <c r="AA241" s="35"/>
      <c r="AB241" s="35"/>
      <c r="AC241" s="7"/>
      <c r="AD241" s="7"/>
      <c r="AE241" s="36"/>
      <c r="AF241" s="7"/>
      <c r="AG241" s="6"/>
      <c r="AH241" s="7"/>
      <c r="AI241" s="6"/>
    </row>
    <row r="242" spans="1:35" ht="15.75" customHeight="1" x14ac:dyDescent="0.25">
      <c r="A242" s="6"/>
      <c r="B242" s="7"/>
      <c r="C242" s="7"/>
      <c r="D242" s="7"/>
      <c r="E242" s="7"/>
      <c r="F242" s="7"/>
      <c r="G242" s="7"/>
      <c r="H242" s="7"/>
      <c r="I242" s="7"/>
      <c r="J242" s="7"/>
      <c r="K242" s="35"/>
      <c r="L242" s="81"/>
      <c r="M242" s="35"/>
      <c r="N242" s="35"/>
      <c r="O242" s="81"/>
      <c r="P242" s="35"/>
      <c r="Q242" s="35"/>
      <c r="R242" s="81"/>
      <c r="S242" s="35"/>
      <c r="T242" s="35"/>
      <c r="U242" s="81"/>
      <c r="V242" s="35"/>
      <c r="W242" s="35"/>
      <c r="X242" s="81"/>
      <c r="Y242" s="35"/>
      <c r="Z242" s="35"/>
      <c r="AA242" s="35"/>
      <c r="AB242" s="35"/>
      <c r="AC242" s="7"/>
      <c r="AD242" s="7"/>
      <c r="AE242" s="36"/>
      <c r="AF242" s="7"/>
      <c r="AG242" s="6"/>
      <c r="AH242" s="7"/>
      <c r="AI242" s="6"/>
    </row>
    <row r="243" spans="1:35" ht="15.75" customHeight="1" x14ac:dyDescent="0.25">
      <c r="A243" s="6"/>
      <c r="B243" s="7"/>
      <c r="C243" s="7"/>
      <c r="D243" s="7"/>
      <c r="E243" s="7"/>
      <c r="F243" s="7"/>
      <c r="G243" s="7"/>
      <c r="H243" s="7"/>
      <c r="I243" s="7"/>
      <c r="J243" s="7"/>
      <c r="K243" s="35"/>
      <c r="L243" s="81"/>
      <c r="M243" s="35"/>
      <c r="N243" s="35"/>
      <c r="O243" s="81"/>
      <c r="P243" s="35"/>
      <c r="Q243" s="35"/>
      <c r="R243" s="81"/>
      <c r="S243" s="35"/>
      <c r="T243" s="35"/>
      <c r="U243" s="81"/>
      <c r="V243" s="35"/>
      <c r="W243" s="35"/>
      <c r="X243" s="81"/>
      <c r="Y243" s="35"/>
      <c r="Z243" s="35"/>
      <c r="AA243" s="35"/>
      <c r="AB243" s="35"/>
      <c r="AC243" s="7"/>
      <c r="AD243" s="7"/>
      <c r="AE243" s="36"/>
      <c r="AF243" s="7"/>
      <c r="AG243" s="6"/>
      <c r="AH243" s="7"/>
      <c r="AI243" s="6"/>
    </row>
    <row r="244" spans="1:35" ht="15.75" customHeight="1" x14ac:dyDescent="0.25">
      <c r="A244" s="6"/>
      <c r="B244" s="7"/>
      <c r="C244" s="7"/>
      <c r="D244" s="7"/>
      <c r="E244" s="7"/>
      <c r="F244" s="7"/>
      <c r="G244" s="7"/>
      <c r="H244" s="7"/>
      <c r="I244" s="7"/>
      <c r="J244" s="7"/>
      <c r="K244" s="35"/>
      <c r="L244" s="81"/>
      <c r="M244" s="35"/>
      <c r="N244" s="35"/>
      <c r="O244" s="81"/>
      <c r="P244" s="35"/>
      <c r="Q244" s="35"/>
      <c r="R244" s="81"/>
      <c r="S244" s="35"/>
      <c r="T244" s="35"/>
      <c r="U244" s="81"/>
      <c r="V244" s="35"/>
      <c r="W244" s="35"/>
      <c r="X244" s="81"/>
      <c r="Y244" s="35"/>
      <c r="Z244" s="35"/>
      <c r="AA244" s="35"/>
      <c r="AB244" s="35"/>
      <c r="AC244" s="7"/>
      <c r="AD244" s="7"/>
      <c r="AE244" s="36"/>
      <c r="AF244" s="7"/>
      <c r="AG244" s="6"/>
      <c r="AH244" s="7"/>
      <c r="AI244" s="6"/>
    </row>
    <row r="245" spans="1:35" ht="15.75" customHeight="1" x14ac:dyDescent="0.25">
      <c r="A245" s="6"/>
      <c r="B245" s="7"/>
      <c r="C245" s="7"/>
      <c r="D245" s="7"/>
      <c r="E245" s="7"/>
      <c r="F245" s="7"/>
      <c r="G245" s="7"/>
      <c r="H245" s="7"/>
      <c r="I245" s="7"/>
      <c r="J245" s="7"/>
      <c r="K245" s="35"/>
      <c r="L245" s="81"/>
      <c r="M245" s="35"/>
      <c r="N245" s="35"/>
      <c r="O245" s="81"/>
      <c r="P245" s="35"/>
      <c r="Q245" s="35"/>
      <c r="R245" s="81"/>
      <c r="S245" s="35"/>
      <c r="T245" s="35"/>
      <c r="U245" s="81"/>
      <c r="V245" s="35"/>
      <c r="W245" s="35"/>
      <c r="X245" s="81"/>
      <c r="Y245" s="35"/>
      <c r="Z245" s="35"/>
      <c r="AA245" s="35"/>
      <c r="AB245" s="35"/>
      <c r="AC245" s="7"/>
      <c r="AD245" s="7"/>
      <c r="AE245" s="36"/>
      <c r="AF245" s="7"/>
      <c r="AG245" s="6"/>
      <c r="AH245" s="7"/>
      <c r="AI245" s="6"/>
    </row>
    <row r="246" spans="1:35" ht="15.75" customHeight="1" x14ac:dyDescent="0.25">
      <c r="A246" s="6"/>
      <c r="B246" s="7"/>
      <c r="C246" s="7"/>
      <c r="D246" s="7"/>
      <c r="E246" s="7"/>
      <c r="F246" s="7"/>
      <c r="G246" s="7"/>
      <c r="H246" s="7"/>
      <c r="I246" s="7"/>
      <c r="J246" s="7"/>
      <c r="K246" s="35"/>
      <c r="L246" s="81"/>
      <c r="M246" s="35"/>
      <c r="N246" s="35"/>
      <c r="O246" s="81"/>
      <c r="P246" s="35"/>
      <c r="Q246" s="35"/>
      <c r="R246" s="81"/>
      <c r="S246" s="35"/>
      <c r="T246" s="35"/>
      <c r="U246" s="81"/>
      <c r="V246" s="35"/>
      <c r="W246" s="35"/>
      <c r="X246" s="81"/>
      <c r="Y246" s="35"/>
      <c r="Z246" s="35"/>
      <c r="AA246" s="35"/>
      <c r="AB246" s="35"/>
      <c r="AC246" s="7"/>
      <c r="AD246" s="7"/>
      <c r="AE246" s="36"/>
      <c r="AF246" s="7"/>
      <c r="AG246" s="6"/>
      <c r="AH246" s="7"/>
      <c r="AI246" s="6"/>
    </row>
    <row r="247" spans="1:35" ht="15.75" customHeight="1" x14ac:dyDescent="0.25">
      <c r="A247" s="6"/>
      <c r="B247" s="7"/>
      <c r="C247" s="7"/>
      <c r="D247" s="7"/>
      <c r="E247" s="7"/>
      <c r="F247" s="7"/>
      <c r="G247" s="7"/>
      <c r="H247" s="7"/>
      <c r="I247" s="7"/>
      <c r="J247" s="7"/>
      <c r="K247" s="35"/>
      <c r="L247" s="81"/>
      <c r="M247" s="35"/>
      <c r="N247" s="35"/>
      <c r="O247" s="81"/>
      <c r="P247" s="35"/>
      <c r="Q247" s="35"/>
      <c r="R247" s="81"/>
      <c r="S247" s="35"/>
      <c r="T247" s="35"/>
      <c r="U247" s="81"/>
      <c r="V247" s="35"/>
      <c r="W247" s="35"/>
      <c r="X247" s="81"/>
      <c r="Y247" s="35"/>
      <c r="Z247" s="35"/>
      <c r="AA247" s="35"/>
      <c r="AB247" s="35"/>
      <c r="AC247" s="7"/>
      <c r="AD247" s="7"/>
      <c r="AE247" s="36"/>
      <c r="AF247" s="7"/>
      <c r="AG247" s="6"/>
      <c r="AH247" s="7"/>
      <c r="AI247" s="6"/>
    </row>
    <row r="248" spans="1:35" ht="15.75" customHeight="1" x14ac:dyDescent="0.25">
      <c r="A248" s="6"/>
      <c r="B248" s="7"/>
      <c r="C248" s="7"/>
      <c r="D248" s="7"/>
      <c r="E248" s="7"/>
      <c r="F248" s="7"/>
      <c r="G248" s="7"/>
      <c r="H248" s="7"/>
      <c r="I248" s="7"/>
      <c r="J248" s="7"/>
      <c r="K248" s="35"/>
      <c r="L248" s="81"/>
      <c r="M248" s="35"/>
      <c r="N248" s="35"/>
      <c r="O248" s="81"/>
      <c r="P248" s="35"/>
      <c r="Q248" s="35"/>
      <c r="R248" s="81"/>
      <c r="S248" s="35"/>
      <c r="T248" s="35"/>
      <c r="U248" s="81"/>
      <c r="V248" s="35"/>
      <c r="W248" s="35"/>
      <c r="X248" s="81"/>
      <c r="Y248" s="35"/>
      <c r="Z248" s="35"/>
      <c r="AA248" s="35"/>
      <c r="AB248" s="35"/>
      <c r="AC248" s="7"/>
      <c r="AD248" s="7"/>
      <c r="AE248" s="36"/>
      <c r="AF248" s="7"/>
      <c r="AG248" s="6"/>
      <c r="AH248" s="7"/>
      <c r="AI248" s="6"/>
    </row>
    <row r="249" spans="1:35" ht="15.75" customHeight="1" x14ac:dyDescent="0.25">
      <c r="A249" s="6"/>
      <c r="B249" s="7"/>
      <c r="C249" s="7"/>
      <c r="D249" s="7"/>
      <c r="E249" s="7"/>
      <c r="F249" s="7"/>
      <c r="G249" s="7"/>
      <c r="H249" s="7"/>
      <c r="I249" s="7"/>
      <c r="J249" s="7"/>
      <c r="K249" s="35"/>
      <c r="L249" s="81"/>
      <c r="M249" s="35"/>
      <c r="N249" s="35"/>
      <c r="O249" s="81"/>
      <c r="P249" s="35"/>
      <c r="Q249" s="35"/>
      <c r="R249" s="81"/>
      <c r="S249" s="35"/>
      <c r="T249" s="35"/>
      <c r="U249" s="81"/>
      <c r="V249" s="35"/>
      <c r="W249" s="35"/>
      <c r="X249" s="81"/>
      <c r="Y249" s="35"/>
      <c r="Z249" s="35"/>
      <c r="AA249" s="35"/>
      <c r="AB249" s="35"/>
      <c r="AC249" s="7"/>
      <c r="AD249" s="7"/>
      <c r="AE249" s="36"/>
      <c r="AF249" s="7"/>
      <c r="AG249" s="6"/>
      <c r="AH249" s="7"/>
      <c r="AI249" s="6"/>
    </row>
    <row r="250" spans="1:35" ht="15.75" customHeight="1" x14ac:dyDescent="0.25">
      <c r="A250" s="6"/>
      <c r="B250" s="7"/>
      <c r="C250" s="7"/>
      <c r="D250" s="7"/>
      <c r="E250" s="7"/>
      <c r="F250" s="7"/>
      <c r="G250" s="7"/>
      <c r="H250" s="7"/>
      <c r="I250" s="7"/>
      <c r="J250" s="7"/>
      <c r="K250" s="35"/>
      <c r="L250" s="81"/>
      <c r="M250" s="35"/>
      <c r="N250" s="35"/>
      <c r="O250" s="81"/>
      <c r="P250" s="35"/>
      <c r="Q250" s="35"/>
      <c r="R250" s="81"/>
      <c r="S250" s="35"/>
      <c r="T250" s="35"/>
      <c r="U250" s="81"/>
      <c r="V250" s="35"/>
      <c r="W250" s="35"/>
      <c r="X250" s="81"/>
      <c r="Y250" s="35"/>
      <c r="Z250" s="35"/>
      <c r="AA250" s="35"/>
      <c r="AB250" s="35"/>
      <c r="AC250" s="7"/>
      <c r="AD250" s="7"/>
      <c r="AE250" s="36"/>
      <c r="AF250" s="7"/>
      <c r="AG250" s="6"/>
      <c r="AH250" s="7"/>
      <c r="AI250" s="6"/>
    </row>
    <row r="251" spans="1:35" ht="15.75" customHeight="1" x14ac:dyDescent="0.25">
      <c r="A251" s="6"/>
      <c r="B251" s="7"/>
      <c r="C251" s="7"/>
      <c r="D251" s="7"/>
      <c r="E251" s="7"/>
      <c r="F251" s="7"/>
      <c r="G251" s="7"/>
      <c r="H251" s="7"/>
      <c r="I251" s="7"/>
      <c r="J251" s="7"/>
      <c r="K251" s="35"/>
      <c r="L251" s="81"/>
      <c r="M251" s="35"/>
      <c r="N251" s="35"/>
      <c r="O251" s="81"/>
      <c r="P251" s="35"/>
      <c r="Q251" s="35"/>
      <c r="R251" s="81"/>
      <c r="S251" s="35"/>
      <c r="T251" s="35"/>
      <c r="U251" s="81"/>
      <c r="V251" s="35"/>
      <c r="W251" s="35"/>
      <c r="X251" s="81"/>
      <c r="Y251" s="35"/>
      <c r="Z251" s="35"/>
      <c r="AA251" s="35"/>
      <c r="AB251" s="35"/>
      <c r="AC251" s="7"/>
      <c r="AD251" s="7"/>
      <c r="AE251" s="36"/>
      <c r="AF251" s="7"/>
      <c r="AG251" s="6"/>
      <c r="AH251" s="7"/>
      <c r="AI251" s="6"/>
    </row>
    <row r="252" spans="1:35" ht="15.75" customHeight="1" x14ac:dyDescent="0.25">
      <c r="A252" s="6"/>
      <c r="B252" s="7"/>
      <c r="C252" s="7"/>
      <c r="D252" s="7"/>
      <c r="E252" s="7"/>
      <c r="F252" s="7"/>
      <c r="G252" s="7"/>
      <c r="H252" s="7"/>
      <c r="I252" s="7"/>
      <c r="J252" s="7"/>
      <c r="K252" s="35"/>
      <c r="L252" s="81"/>
      <c r="M252" s="35"/>
      <c r="N252" s="35"/>
      <c r="O252" s="81"/>
      <c r="P252" s="35"/>
      <c r="Q252" s="35"/>
      <c r="R252" s="81"/>
      <c r="S252" s="35"/>
      <c r="T252" s="35"/>
      <c r="U252" s="81"/>
      <c r="V252" s="35"/>
      <c r="W252" s="35"/>
      <c r="X252" s="81"/>
      <c r="Y252" s="35"/>
      <c r="Z252" s="35"/>
      <c r="AA252" s="35"/>
      <c r="AB252" s="35"/>
      <c r="AC252" s="7"/>
      <c r="AD252" s="7"/>
      <c r="AE252" s="36"/>
      <c r="AF252" s="7"/>
      <c r="AG252" s="6"/>
      <c r="AH252" s="7"/>
      <c r="AI252" s="6"/>
    </row>
    <row r="253" spans="1:35" ht="15.75" customHeight="1" x14ac:dyDescent="0.25">
      <c r="A253" s="6"/>
      <c r="B253" s="7"/>
      <c r="C253" s="7"/>
      <c r="D253" s="7"/>
      <c r="E253" s="7"/>
      <c r="F253" s="7"/>
      <c r="G253" s="7"/>
      <c r="H253" s="7"/>
      <c r="I253" s="7"/>
      <c r="J253" s="7"/>
      <c r="K253" s="35"/>
      <c r="L253" s="81"/>
      <c r="M253" s="35"/>
      <c r="N253" s="35"/>
      <c r="O253" s="81"/>
      <c r="P253" s="35"/>
      <c r="Q253" s="35"/>
      <c r="R253" s="81"/>
      <c r="S253" s="35"/>
      <c r="T253" s="35"/>
      <c r="U253" s="81"/>
      <c r="V253" s="35"/>
      <c r="W253" s="35"/>
      <c r="X253" s="81"/>
      <c r="Y253" s="35"/>
      <c r="Z253" s="35"/>
      <c r="AA253" s="35"/>
      <c r="AB253" s="35"/>
      <c r="AC253" s="7"/>
      <c r="AD253" s="7"/>
      <c r="AE253" s="36"/>
      <c r="AF253" s="7"/>
      <c r="AG253" s="6"/>
      <c r="AH253" s="7"/>
      <c r="AI253" s="6"/>
    </row>
    <row r="254" spans="1:35" ht="15.75" customHeight="1" x14ac:dyDescent="0.25">
      <c r="A254" s="6"/>
      <c r="B254" s="7"/>
      <c r="C254" s="7"/>
      <c r="D254" s="7"/>
      <c r="E254" s="7"/>
      <c r="F254" s="7"/>
      <c r="G254" s="7"/>
      <c r="H254" s="7"/>
      <c r="I254" s="7"/>
      <c r="J254" s="7"/>
      <c r="K254" s="35"/>
      <c r="L254" s="81"/>
      <c r="M254" s="35"/>
      <c r="N254" s="35"/>
      <c r="O254" s="81"/>
      <c r="P254" s="35"/>
      <c r="Q254" s="35"/>
      <c r="R254" s="81"/>
      <c r="S254" s="35"/>
      <c r="T254" s="35"/>
      <c r="U254" s="81"/>
      <c r="V254" s="35"/>
      <c r="W254" s="35"/>
      <c r="X254" s="81"/>
      <c r="Y254" s="35"/>
      <c r="Z254" s="35"/>
      <c r="AA254" s="35"/>
      <c r="AB254" s="35"/>
      <c r="AC254" s="7"/>
      <c r="AD254" s="7"/>
      <c r="AE254" s="36"/>
      <c r="AF254" s="7"/>
      <c r="AG254" s="6"/>
      <c r="AH254" s="7"/>
      <c r="AI254" s="6"/>
    </row>
    <row r="255" spans="1:35" ht="15.75" customHeight="1" x14ac:dyDescent="0.25">
      <c r="A255" s="6"/>
      <c r="B255" s="7"/>
      <c r="C255" s="7"/>
      <c r="D255" s="7"/>
      <c r="E255" s="7"/>
      <c r="F255" s="7"/>
      <c r="G255" s="7"/>
      <c r="H255" s="7"/>
      <c r="I255" s="7"/>
      <c r="J255" s="7"/>
      <c r="K255" s="35"/>
      <c r="L255" s="81"/>
      <c r="M255" s="35"/>
      <c r="N255" s="35"/>
      <c r="O255" s="81"/>
      <c r="P255" s="35"/>
      <c r="Q255" s="35"/>
      <c r="R255" s="81"/>
      <c r="S255" s="35"/>
      <c r="T255" s="35"/>
      <c r="U255" s="81"/>
      <c r="V255" s="35"/>
      <c r="W255" s="35"/>
      <c r="X255" s="81"/>
      <c r="Y255" s="35"/>
      <c r="Z255" s="35"/>
      <c r="AA255" s="35"/>
      <c r="AB255" s="35"/>
      <c r="AC255" s="7"/>
      <c r="AD255" s="7"/>
      <c r="AE255" s="36"/>
      <c r="AF255" s="7"/>
      <c r="AG255" s="6"/>
      <c r="AH255" s="7"/>
      <c r="AI255" s="6"/>
    </row>
    <row r="256" spans="1:35" ht="15.75" customHeight="1" x14ac:dyDescent="0.25">
      <c r="A256" s="6"/>
      <c r="B256" s="7"/>
      <c r="C256" s="7"/>
      <c r="D256" s="7"/>
      <c r="E256" s="7"/>
      <c r="F256" s="7"/>
      <c r="G256" s="7"/>
      <c r="H256" s="7"/>
      <c r="I256" s="7"/>
      <c r="J256" s="7"/>
      <c r="K256" s="35"/>
      <c r="L256" s="81"/>
      <c r="M256" s="35"/>
      <c r="N256" s="35"/>
      <c r="O256" s="81"/>
      <c r="P256" s="35"/>
      <c r="Q256" s="35"/>
      <c r="R256" s="81"/>
      <c r="S256" s="35"/>
      <c r="T256" s="35"/>
      <c r="U256" s="81"/>
      <c r="V256" s="35"/>
      <c r="W256" s="35"/>
      <c r="X256" s="81"/>
      <c r="Y256" s="35"/>
      <c r="Z256" s="35"/>
      <c r="AA256" s="35"/>
      <c r="AB256" s="35"/>
      <c r="AC256" s="7"/>
      <c r="AD256" s="7"/>
      <c r="AE256" s="36"/>
      <c r="AF256" s="7"/>
      <c r="AG256" s="6"/>
      <c r="AH256" s="7"/>
      <c r="AI256" s="6"/>
    </row>
    <row r="257" spans="1:35" ht="15.75" customHeight="1" x14ac:dyDescent="0.25">
      <c r="A257" s="6"/>
      <c r="B257" s="7"/>
      <c r="C257" s="7"/>
      <c r="D257" s="7"/>
      <c r="E257" s="7"/>
      <c r="F257" s="7"/>
      <c r="G257" s="7"/>
      <c r="H257" s="7"/>
      <c r="I257" s="7"/>
      <c r="J257" s="7"/>
      <c r="K257" s="35"/>
      <c r="L257" s="81"/>
      <c r="M257" s="35"/>
      <c r="N257" s="35"/>
      <c r="O257" s="81"/>
      <c r="P257" s="35"/>
      <c r="Q257" s="35"/>
      <c r="R257" s="81"/>
      <c r="S257" s="35"/>
      <c r="T257" s="35"/>
      <c r="U257" s="81"/>
      <c r="V257" s="35"/>
      <c r="W257" s="35"/>
      <c r="X257" s="81"/>
      <c r="Y257" s="35"/>
      <c r="Z257" s="35"/>
      <c r="AA257" s="35"/>
      <c r="AB257" s="35"/>
      <c r="AC257" s="7"/>
      <c r="AD257" s="7"/>
      <c r="AE257" s="36"/>
      <c r="AF257" s="7"/>
      <c r="AG257" s="6"/>
      <c r="AH257" s="7"/>
      <c r="AI257" s="6"/>
    </row>
    <row r="258" spans="1:35" ht="15.75" customHeight="1" x14ac:dyDescent="0.25">
      <c r="A258" s="6"/>
      <c r="B258" s="7"/>
      <c r="C258" s="7"/>
      <c r="D258" s="7"/>
      <c r="E258" s="7"/>
      <c r="F258" s="7"/>
      <c r="G258" s="7"/>
      <c r="H258" s="7"/>
      <c r="I258" s="7"/>
      <c r="J258" s="7"/>
      <c r="K258" s="35"/>
      <c r="L258" s="81"/>
      <c r="M258" s="35"/>
      <c r="N258" s="35"/>
      <c r="O258" s="81"/>
      <c r="P258" s="35"/>
      <c r="Q258" s="35"/>
      <c r="R258" s="81"/>
      <c r="S258" s="35"/>
      <c r="T258" s="35"/>
      <c r="U258" s="81"/>
      <c r="V258" s="35"/>
      <c r="W258" s="35"/>
      <c r="X258" s="81"/>
      <c r="Y258" s="35"/>
      <c r="Z258" s="35"/>
      <c r="AA258" s="35"/>
      <c r="AB258" s="35"/>
      <c r="AC258" s="7"/>
      <c r="AD258" s="7"/>
      <c r="AE258" s="36"/>
      <c r="AF258" s="7"/>
      <c r="AG258" s="6"/>
      <c r="AH258" s="7"/>
      <c r="AI258" s="6"/>
    </row>
    <row r="259" spans="1:35" ht="15.75" customHeight="1" x14ac:dyDescent="0.25">
      <c r="A259" s="6"/>
      <c r="B259" s="7"/>
      <c r="C259" s="7"/>
      <c r="D259" s="7"/>
      <c r="E259" s="7"/>
      <c r="F259" s="7"/>
      <c r="G259" s="7"/>
      <c r="H259" s="7"/>
      <c r="I259" s="7"/>
      <c r="J259" s="7"/>
      <c r="K259" s="35"/>
      <c r="L259" s="81"/>
      <c r="M259" s="35"/>
      <c r="N259" s="35"/>
      <c r="O259" s="81"/>
      <c r="P259" s="35"/>
      <c r="Q259" s="35"/>
      <c r="R259" s="81"/>
      <c r="S259" s="35"/>
      <c r="T259" s="35"/>
      <c r="U259" s="81"/>
      <c r="V259" s="35"/>
      <c r="W259" s="35"/>
      <c r="X259" s="81"/>
      <c r="Y259" s="35"/>
      <c r="Z259" s="35"/>
      <c r="AA259" s="35"/>
      <c r="AB259" s="35"/>
      <c r="AC259" s="7"/>
      <c r="AD259" s="7"/>
      <c r="AE259" s="36"/>
      <c r="AF259" s="7"/>
      <c r="AG259" s="6"/>
      <c r="AH259" s="7"/>
      <c r="AI259" s="6"/>
    </row>
    <row r="260" spans="1:35" ht="15.75" customHeight="1" x14ac:dyDescent="0.25">
      <c r="A260" s="6"/>
      <c r="B260" s="7"/>
      <c r="C260" s="7"/>
      <c r="D260" s="7"/>
      <c r="E260" s="7"/>
      <c r="F260" s="7"/>
      <c r="G260" s="7"/>
      <c r="H260" s="7"/>
      <c r="I260" s="7"/>
      <c r="J260" s="7"/>
      <c r="K260" s="35"/>
      <c r="L260" s="81"/>
      <c r="M260" s="35"/>
      <c r="N260" s="35"/>
      <c r="O260" s="81"/>
      <c r="P260" s="35"/>
      <c r="Q260" s="35"/>
      <c r="R260" s="81"/>
      <c r="S260" s="35"/>
      <c r="T260" s="35"/>
      <c r="U260" s="81"/>
      <c r="V260" s="35"/>
      <c r="W260" s="35"/>
      <c r="X260" s="81"/>
      <c r="Y260" s="35"/>
      <c r="Z260" s="35"/>
      <c r="AA260" s="35"/>
      <c r="AB260" s="35"/>
      <c r="AC260" s="7"/>
      <c r="AD260" s="7"/>
      <c r="AE260" s="36"/>
      <c r="AF260" s="7"/>
      <c r="AG260" s="6"/>
      <c r="AH260" s="7"/>
      <c r="AI260" s="6"/>
    </row>
    <row r="261" spans="1:35" ht="15.75" customHeight="1" x14ac:dyDescent="0.25">
      <c r="A261" s="6"/>
      <c r="B261" s="7"/>
      <c r="C261" s="7"/>
      <c r="D261" s="7"/>
      <c r="E261" s="7"/>
      <c r="F261" s="7"/>
      <c r="G261" s="7"/>
      <c r="H261" s="7"/>
      <c r="I261" s="7"/>
      <c r="J261" s="7"/>
      <c r="K261" s="35"/>
      <c r="L261" s="81"/>
      <c r="M261" s="35"/>
      <c r="N261" s="35"/>
      <c r="O261" s="81"/>
      <c r="P261" s="35"/>
      <c r="Q261" s="35"/>
      <c r="R261" s="81"/>
      <c r="S261" s="35"/>
      <c r="T261" s="35"/>
      <c r="U261" s="81"/>
      <c r="V261" s="35"/>
      <c r="W261" s="35"/>
      <c r="X261" s="81"/>
      <c r="Y261" s="35"/>
      <c r="Z261" s="35"/>
      <c r="AA261" s="35"/>
      <c r="AB261" s="35"/>
      <c r="AC261" s="7"/>
      <c r="AD261" s="7"/>
      <c r="AE261" s="36"/>
      <c r="AF261" s="7"/>
      <c r="AG261" s="6"/>
      <c r="AH261" s="7"/>
      <c r="AI261" s="6"/>
    </row>
    <row r="262" spans="1:35" ht="15.75" customHeight="1" x14ac:dyDescent="0.25">
      <c r="A262" s="6"/>
      <c r="B262" s="7"/>
      <c r="C262" s="7"/>
      <c r="D262" s="7"/>
      <c r="E262" s="7"/>
      <c r="F262" s="7"/>
      <c r="G262" s="7"/>
      <c r="H262" s="7"/>
      <c r="I262" s="7"/>
      <c r="J262" s="7"/>
      <c r="K262" s="35"/>
      <c r="L262" s="81"/>
      <c r="M262" s="35"/>
      <c r="N262" s="35"/>
      <c r="O262" s="81"/>
      <c r="P262" s="35"/>
      <c r="Q262" s="35"/>
      <c r="R262" s="81"/>
      <c r="S262" s="35"/>
      <c r="T262" s="35"/>
      <c r="U262" s="81"/>
      <c r="V262" s="35"/>
      <c r="W262" s="35"/>
      <c r="X262" s="81"/>
      <c r="Y262" s="35"/>
      <c r="Z262" s="35"/>
      <c r="AA262" s="35"/>
      <c r="AB262" s="35"/>
      <c r="AC262" s="7"/>
      <c r="AD262" s="7"/>
      <c r="AE262" s="36"/>
      <c r="AF262" s="7"/>
      <c r="AG262" s="6"/>
      <c r="AH262" s="7"/>
      <c r="AI262" s="6"/>
    </row>
    <row r="263" spans="1:35" ht="15.75" customHeight="1" x14ac:dyDescent="0.25">
      <c r="A263" s="6"/>
      <c r="B263" s="7"/>
      <c r="C263" s="7"/>
      <c r="D263" s="7"/>
      <c r="E263" s="7"/>
      <c r="F263" s="7"/>
      <c r="G263" s="7"/>
      <c r="H263" s="7"/>
      <c r="I263" s="7"/>
      <c r="J263" s="7"/>
      <c r="K263" s="35"/>
      <c r="L263" s="81"/>
      <c r="M263" s="35"/>
      <c r="N263" s="35"/>
      <c r="O263" s="81"/>
      <c r="P263" s="35"/>
      <c r="Q263" s="35"/>
      <c r="R263" s="81"/>
      <c r="S263" s="35"/>
      <c r="T263" s="35"/>
      <c r="U263" s="81"/>
      <c r="V263" s="35"/>
      <c r="W263" s="35"/>
      <c r="X263" s="81"/>
      <c r="Y263" s="35"/>
      <c r="Z263" s="35"/>
      <c r="AA263" s="35"/>
      <c r="AB263" s="35"/>
      <c r="AC263" s="7"/>
      <c r="AD263" s="7"/>
      <c r="AE263" s="36"/>
      <c r="AF263" s="7"/>
      <c r="AG263" s="6"/>
      <c r="AH263" s="7"/>
      <c r="AI263" s="6"/>
    </row>
    <row r="264" spans="1:35" ht="15.75" customHeight="1" x14ac:dyDescent="0.25">
      <c r="A264" s="6"/>
      <c r="B264" s="7"/>
      <c r="C264" s="7"/>
      <c r="D264" s="7"/>
      <c r="E264" s="7"/>
      <c r="F264" s="7"/>
      <c r="G264" s="7"/>
      <c r="H264" s="7"/>
      <c r="I264" s="7"/>
      <c r="J264" s="7"/>
      <c r="K264" s="35"/>
      <c r="L264" s="81"/>
      <c r="M264" s="35"/>
      <c r="N264" s="35"/>
      <c r="O264" s="81"/>
      <c r="P264" s="35"/>
      <c r="Q264" s="35"/>
      <c r="R264" s="81"/>
      <c r="S264" s="35"/>
      <c r="T264" s="35"/>
      <c r="U264" s="81"/>
      <c r="V264" s="35"/>
      <c r="W264" s="35"/>
      <c r="X264" s="81"/>
      <c r="Y264" s="35"/>
      <c r="Z264" s="35"/>
      <c r="AA264" s="35"/>
      <c r="AB264" s="35"/>
      <c r="AC264" s="7"/>
      <c r="AD264" s="7"/>
      <c r="AE264" s="36"/>
      <c r="AF264" s="7"/>
      <c r="AG264" s="6"/>
      <c r="AH264" s="7"/>
      <c r="AI264" s="6"/>
    </row>
    <row r="265" spans="1:35" ht="15.75" customHeight="1" x14ac:dyDescent="0.25">
      <c r="A265" s="6"/>
      <c r="B265" s="7"/>
      <c r="C265" s="7"/>
      <c r="D265" s="7"/>
      <c r="E265" s="7"/>
      <c r="F265" s="7"/>
      <c r="G265" s="7"/>
      <c r="H265" s="7"/>
      <c r="I265" s="7"/>
      <c r="J265" s="7"/>
      <c r="K265" s="35"/>
      <c r="L265" s="81"/>
      <c r="M265" s="35"/>
      <c r="N265" s="35"/>
      <c r="O265" s="81"/>
      <c r="P265" s="35"/>
      <c r="Q265" s="35"/>
      <c r="R265" s="81"/>
      <c r="S265" s="35"/>
      <c r="T265" s="35"/>
      <c r="U265" s="81"/>
      <c r="V265" s="35"/>
      <c r="W265" s="35"/>
      <c r="X265" s="81"/>
      <c r="Y265" s="35"/>
      <c r="Z265" s="35"/>
      <c r="AA265" s="35"/>
      <c r="AB265" s="35"/>
      <c r="AC265" s="7"/>
      <c r="AD265" s="7"/>
      <c r="AE265" s="36"/>
      <c r="AF265" s="7"/>
      <c r="AG265" s="6"/>
      <c r="AH265" s="7"/>
      <c r="AI265" s="6"/>
    </row>
    <row r="266" spans="1:35" ht="15.75" customHeight="1" x14ac:dyDescent="0.25">
      <c r="A266" s="6"/>
      <c r="B266" s="7"/>
      <c r="C266" s="7"/>
      <c r="D266" s="7"/>
      <c r="E266" s="7"/>
      <c r="F266" s="7"/>
      <c r="G266" s="7"/>
      <c r="H266" s="7"/>
      <c r="I266" s="7"/>
      <c r="J266" s="7"/>
      <c r="K266" s="35"/>
      <c r="L266" s="81"/>
      <c r="M266" s="35"/>
      <c r="N266" s="35"/>
      <c r="O266" s="81"/>
      <c r="P266" s="35"/>
      <c r="Q266" s="35"/>
      <c r="R266" s="81"/>
      <c r="S266" s="35"/>
      <c r="T266" s="35"/>
      <c r="U266" s="81"/>
      <c r="V266" s="35"/>
      <c r="W266" s="35"/>
      <c r="X266" s="81"/>
      <c r="Y266" s="35"/>
      <c r="Z266" s="35"/>
      <c r="AA266" s="35"/>
      <c r="AB266" s="35"/>
      <c r="AC266" s="7"/>
      <c r="AD266" s="7"/>
      <c r="AE266" s="36"/>
      <c r="AF266" s="7"/>
      <c r="AG266" s="6"/>
      <c r="AH266" s="7"/>
      <c r="AI266" s="6"/>
    </row>
    <row r="267" spans="1:35" ht="15.75" customHeight="1" x14ac:dyDescent="0.25">
      <c r="A267" s="6"/>
      <c r="B267" s="7"/>
      <c r="C267" s="7"/>
      <c r="D267" s="7"/>
      <c r="E267" s="7"/>
      <c r="F267" s="7"/>
      <c r="G267" s="7"/>
      <c r="H267" s="7"/>
      <c r="I267" s="7"/>
      <c r="J267" s="7"/>
      <c r="K267" s="35"/>
      <c r="L267" s="81"/>
      <c r="M267" s="35"/>
      <c r="N267" s="35"/>
      <c r="O267" s="81"/>
      <c r="P267" s="35"/>
      <c r="Q267" s="35"/>
      <c r="R267" s="81"/>
      <c r="S267" s="35"/>
      <c r="T267" s="35"/>
      <c r="U267" s="81"/>
      <c r="V267" s="35"/>
      <c r="W267" s="35"/>
      <c r="X267" s="81"/>
      <c r="Y267" s="35"/>
      <c r="Z267" s="35"/>
      <c r="AA267" s="35"/>
      <c r="AB267" s="35"/>
      <c r="AC267" s="7"/>
      <c r="AD267" s="7"/>
      <c r="AE267" s="36"/>
      <c r="AF267" s="7"/>
      <c r="AG267" s="6"/>
      <c r="AH267" s="7"/>
      <c r="AI267" s="6"/>
    </row>
    <row r="268" spans="1:35" ht="15.75" customHeight="1" x14ac:dyDescent="0.25">
      <c r="A268" s="6"/>
      <c r="B268" s="7"/>
      <c r="C268" s="7"/>
      <c r="D268" s="7"/>
      <c r="E268" s="7"/>
      <c r="F268" s="7"/>
      <c r="G268" s="7"/>
      <c r="H268" s="7"/>
      <c r="I268" s="7"/>
      <c r="J268" s="7"/>
      <c r="K268" s="35"/>
      <c r="L268" s="81"/>
      <c r="M268" s="35"/>
      <c r="N268" s="35"/>
      <c r="O268" s="81"/>
      <c r="P268" s="35"/>
      <c r="Q268" s="35"/>
      <c r="R268" s="81"/>
      <c r="S268" s="35"/>
      <c r="T268" s="35"/>
      <c r="U268" s="81"/>
      <c r="V268" s="35"/>
      <c r="W268" s="35"/>
      <c r="X268" s="81"/>
      <c r="Y268" s="35"/>
      <c r="Z268" s="35"/>
      <c r="AA268" s="35"/>
      <c r="AB268" s="35"/>
      <c r="AC268" s="7"/>
      <c r="AD268" s="7"/>
      <c r="AE268" s="36"/>
      <c r="AF268" s="7"/>
      <c r="AG268" s="6"/>
      <c r="AH268" s="7"/>
      <c r="AI268" s="6"/>
    </row>
    <row r="269" spans="1:35" ht="15.75" customHeight="1" x14ac:dyDescent="0.25">
      <c r="A269" s="6"/>
      <c r="B269" s="7"/>
      <c r="C269" s="7"/>
      <c r="D269" s="7"/>
      <c r="E269" s="7"/>
      <c r="F269" s="7"/>
      <c r="G269" s="7"/>
      <c r="H269" s="7"/>
      <c r="I269" s="7"/>
      <c r="J269" s="7"/>
      <c r="K269" s="35"/>
      <c r="L269" s="81"/>
      <c r="M269" s="35"/>
      <c r="N269" s="35"/>
      <c r="O269" s="81"/>
      <c r="P269" s="35"/>
      <c r="Q269" s="35"/>
      <c r="R269" s="81"/>
      <c r="S269" s="35"/>
      <c r="T269" s="35"/>
      <c r="U269" s="81"/>
      <c r="V269" s="35"/>
      <c r="W269" s="35"/>
      <c r="X269" s="81"/>
      <c r="Y269" s="35"/>
      <c r="Z269" s="35"/>
      <c r="AA269" s="35"/>
      <c r="AB269" s="35"/>
      <c r="AC269" s="7"/>
      <c r="AD269" s="7"/>
      <c r="AE269" s="36"/>
      <c r="AF269" s="7"/>
      <c r="AG269" s="6"/>
      <c r="AH269" s="7"/>
      <c r="AI269" s="6"/>
    </row>
    <row r="270" spans="1:35" ht="15.75" customHeight="1" x14ac:dyDescent="0.25">
      <c r="A270" s="6"/>
      <c r="B270" s="7"/>
      <c r="C270" s="7"/>
      <c r="D270" s="7"/>
      <c r="E270" s="7"/>
      <c r="F270" s="7"/>
      <c r="G270" s="7"/>
      <c r="H270" s="7"/>
      <c r="I270" s="7"/>
      <c r="J270" s="7"/>
      <c r="K270" s="35"/>
      <c r="L270" s="81"/>
      <c r="M270" s="35"/>
      <c r="N270" s="35"/>
      <c r="O270" s="81"/>
      <c r="P270" s="35"/>
      <c r="Q270" s="35"/>
      <c r="R270" s="81"/>
      <c r="S270" s="35"/>
      <c r="T270" s="35"/>
      <c r="U270" s="81"/>
      <c r="V270" s="35"/>
      <c r="W270" s="35"/>
      <c r="X270" s="81"/>
      <c r="Y270" s="35"/>
      <c r="Z270" s="35"/>
      <c r="AA270" s="35"/>
      <c r="AB270" s="35"/>
      <c r="AC270" s="7"/>
      <c r="AD270" s="7"/>
      <c r="AE270" s="36"/>
      <c r="AF270" s="7"/>
      <c r="AG270" s="6"/>
      <c r="AH270" s="7"/>
      <c r="AI270" s="6"/>
    </row>
    <row r="271" spans="1:35" ht="15.75" customHeight="1" x14ac:dyDescent="0.25">
      <c r="A271" s="6"/>
      <c r="B271" s="7"/>
      <c r="C271" s="7"/>
      <c r="D271" s="7"/>
      <c r="E271" s="7"/>
      <c r="F271" s="7"/>
      <c r="G271" s="7"/>
      <c r="H271" s="7"/>
      <c r="I271" s="7"/>
      <c r="J271" s="7"/>
      <c r="K271" s="35"/>
      <c r="L271" s="81"/>
      <c r="M271" s="35"/>
      <c r="N271" s="35"/>
      <c r="O271" s="81"/>
      <c r="P271" s="35"/>
      <c r="Q271" s="35"/>
      <c r="R271" s="81"/>
      <c r="S271" s="35"/>
      <c r="T271" s="35"/>
      <c r="U271" s="81"/>
      <c r="V271" s="35"/>
      <c r="W271" s="35"/>
      <c r="X271" s="81"/>
      <c r="Y271" s="35"/>
      <c r="Z271" s="35"/>
      <c r="AA271" s="35"/>
      <c r="AB271" s="35"/>
      <c r="AC271" s="7"/>
      <c r="AD271" s="7"/>
      <c r="AE271" s="36"/>
      <c r="AF271" s="7"/>
      <c r="AG271" s="6"/>
      <c r="AH271" s="7"/>
      <c r="AI271" s="6"/>
    </row>
    <row r="272" spans="1:35" ht="15.75" customHeight="1" x14ac:dyDescent="0.25">
      <c r="A272" s="6"/>
      <c r="B272" s="7"/>
      <c r="C272" s="7"/>
      <c r="D272" s="7"/>
      <c r="E272" s="7"/>
      <c r="F272" s="7"/>
      <c r="G272" s="7"/>
      <c r="H272" s="7"/>
      <c r="I272" s="7"/>
      <c r="J272" s="7"/>
      <c r="K272" s="35"/>
      <c r="L272" s="81"/>
      <c r="M272" s="35"/>
      <c r="N272" s="35"/>
      <c r="O272" s="81"/>
      <c r="P272" s="35"/>
      <c r="Q272" s="35"/>
      <c r="R272" s="81"/>
      <c r="S272" s="35"/>
      <c r="T272" s="35"/>
      <c r="U272" s="81"/>
      <c r="V272" s="35"/>
      <c r="W272" s="35"/>
      <c r="X272" s="81"/>
      <c r="Y272" s="35"/>
      <c r="Z272" s="35"/>
      <c r="AA272" s="35"/>
      <c r="AB272" s="35"/>
      <c r="AC272" s="7"/>
      <c r="AD272" s="7"/>
      <c r="AE272" s="36"/>
      <c r="AF272" s="7"/>
      <c r="AG272" s="6"/>
      <c r="AH272" s="7"/>
      <c r="AI272" s="6"/>
    </row>
    <row r="273" spans="1:35" ht="15.75" customHeight="1" x14ac:dyDescent="0.25">
      <c r="A273" s="6"/>
      <c r="B273" s="7"/>
      <c r="C273" s="7"/>
      <c r="D273" s="7"/>
      <c r="E273" s="7"/>
      <c r="F273" s="7"/>
      <c r="G273" s="7"/>
      <c r="H273" s="7"/>
      <c r="I273" s="7"/>
      <c r="J273" s="7"/>
      <c r="K273" s="35"/>
      <c r="L273" s="81"/>
      <c r="M273" s="35"/>
      <c r="N273" s="35"/>
      <c r="O273" s="81"/>
      <c r="P273" s="35"/>
      <c r="Q273" s="35"/>
      <c r="R273" s="81"/>
      <c r="S273" s="35"/>
      <c r="T273" s="35"/>
      <c r="U273" s="81"/>
      <c r="V273" s="35"/>
      <c r="W273" s="35"/>
      <c r="X273" s="81"/>
      <c r="Y273" s="35"/>
      <c r="Z273" s="35"/>
      <c r="AA273" s="35"/>
      <c r="AB273" s="35"/>
      <c r="AC273" s="7"/>
      <c r="AD273" s="7"/>
      <c r="AE273" s="36"/>
      <c r="AF273" s="7"/>
      <c r="AG273" s="6"/>
      <c r="AH273" s="7"/>
      <c r="AI273" s="6"/>
    </row>
    <row r="274" spans="1:35" ht="15.75" customHeight="1" x14ac:dyDescent="0.25">
      <c r="A274" s="6"/>
      <c r="B274" s="7"/>
      <c r="C274" s="7"/>
      <c r="D274" s="7"/>
      <c r="E274" s="7"/>
      <c r="F274" s="7"/>
      <c r="G274" s="7"/>
      <c r="H274" s="7"/>
      <c r="I274" s="7"/>
      <c r="J274" s="7"/>
      <c r="K274" s="35"/>
      <c r="L274" s="81"/>
      <c r="M274" s="35"/>
      <c r="N274" s="35"/>
      <c r="O274" s="81"/>
      <c r="P274" s="35"/>
      <c r="Q274" s="35"/>
      <c r="R274" s="81"/>
      <c r="S274" s="35"/>
      <c r="T274" s="35"/>
      <c r="U274" s="81"/>
      <c r="V274" s="35"/>
      <c r="W274" s="35"/>
      <c r="X274" s="81"/>
      <c r="Y274" s="35"/>
      <c r="Z274" s="35"/>
      <c r="AA274" s="35"/>
      <c r="AB274" s="35"/>
      <c r="AC274" s="7"/>
      <c r="AD274" s="7"/>
      <c r="AE274" s="36"/>
      <c r="AF274" s="7"/>
      <c r="AG274" s="6"/>
      <c r="AH274" s="7"/>
      <c r="AI274" s="6"/>
    </row>
    <row r="275" spans="1:35" ht="15.75" customHeight="1" x14ac:dyDescent="0.25">
      <c r="A275" s="6"/>
      <c r="B275" s="7"/>
      <c r="C275" s="7"/>
      <c r="D275" s="7"/>
      <c r="E275" s="7"/>
      <c r="F275" s="7"/>
      <c r="G275" s="7"/>
      <c r="H275" s="7"/>
      <c r="I275" s="7"/>
      <c r="J275" s="7"/>
      <c r="K275" s="35"/>
      <c r="L275" s="81"/>
      <c r="M275" s="35"/>
      <c r="N275" s="35"/>
      <c r="O275" s="81"/>
      <c r="P275" s="35"/>
      <c r="Q275" s="35"/>
      <c r="R275" s="81"/>
      <c r="S275" s="35"/>
      <c r="T275" s="35"/>
      <c r="U275" s="81"/>
      <c r="V275" s="35"/>
      <c r="W275" s="35"/>
      <c r="X275" s="81"/>
      <c r="Y275" s="35"/>
      <c r="Z275" s="35"/>
      <c r="AA275" s="35"/>
      <c r="AB275" s="35"/>
      <c r="AC275" s="7"/>
      <c r="AD275" s="7"/>
      <c r="AE275" s="36"/>
      <c r="AF275" s="7"/>
      <c r="AG275" s="6"/>
      <c r="AH275" s="7"/>
      <c r="AI275" s="6"/>
    </row>
    <row r="276" spans="1:35" ht="15.75" customHeight="1" x14ac:dyDescent="0.25">
      <c r="A276" s="6"/>
      <c r="B276" s="7"/>
      <c r="C276" s="7"/>
      <c r="D276" s="7"/>
      <c r="E276" s="7"/>
      <c r="F276" s="7"/>
      <c r="G276" s="7"/>
      <c r="H276" s="7"/>
      <c r="I276" s="7"/>
      <c r="J276" s="7"/>
      <c r="K276" s="35"/>
      <c r="L276" s="81"/>
      <c r="M276" s="35"/>
      <c r="N276" s="35"/>
      <c r="O276" s="81"/>
      <c r="P276" s="35"/>
      <c r="Q276" s="35"/>
      <c r="R276" s="81"/>
      <c r="S276" s="35"/>
      <c r="T276" s="35"/>
      <c r="U276" s="81"/>
      <c r="V276" s="35"/>
      <c r="W276" s="35"/>
      <c r="X276" s="81"/>
      <c r="Y276" s="35"/>
      <c r="Z276" s="35"/>
      <c r="AA276" s="35"/>
      <c r="AB276" s="35"/>
      <c r="AC276" s="7"/>
      <c r="AD276" s="7"/>
      <c r="AE276" s="36"/>
      <c r="AF276" s="7"/>
      <c r="AG276" s="6"/>
      <c r="AH276" s="7"/>
      <c r="AI276" s="6"/>
    </row>
    <row r="277" spans="1:35" ht="15.75" customHeight="1" x14ac:dyDescent="0.25">
      <c r="A277" s="6"/>
      <c r="B277" s="7"/>
      <c r="C277" s="7"/>
      <c r="D277" s="7"/>
      <c r="E277" s="7"/>
      <c r="F277" s="7"/>
      <c r="G277" s="7"/>
      <c r="H277" s="7"/>
      <c r="I277" s="7"/>
      <c r="J277" s="7"/>
      <c r="K277" s="35"/>
      <c r="L277" s="81"/>
      <c r="M277" s="35"/>
      <c r="N277" s="35"/>
      <c r="O277" s="81"/>
      <c r="P277" s="35"/>
      <c r="Q277" s="35"/>
      <c r="R277" s="81"/>
      <c r="S277" s="35"/>
      <c r="T277" s="35"/>
      <c r="U277" s="81"/>
      <c r="V277" s="35"/>
      <c r="W277" s="35"/>
      <c r="X277" s="81"/>
      <c r="Y277" s="35"/>
      <c r="Z277" s="35"/>
      <c r="AA277" s="35"/>
      <c r="AB277" s="35"/>
      <c r="AC277" s="7"/>
      <c r="AD277" s="7"/>
      <c r="AE277" s="36"/>
      <c r="AF277" s="7"/>
      <c r="AG277" s="6"/>
      <c r="AH277" s="7"/>
      <c r="AI277" s="6"/>
    </row>
    <row r="278" spans="1:35" ht="15.75" customHeight="1" x14ac:dyDescent="0.25">
      <c r="AG278" s="38"/>
      <c r="AI278" s="100"/>
    </row>
    <row r="279" spans="1:35" ht="15.75" customHeight="1" x14ac:dyDescent="0.25">
      <c r="AG279" s="38"/>
      <c r="AI279" s="100"/>
    </row>
    <row r="280" spans="1:35" ht="15.75" customHeight="1" x14ac:dyDescent="0.25">
      <c r="AG280" s="38"/>
      <c r="AI280" s="100"/>
    </row>
    <row r="281" spans="1:35" ht="15.75" customHeight="1" x14ac:dyDescent="0.25">
      <c r="AG281" s="38"/>
      <c r="AI281" s="100"/>
    </row>
    <row r="282" spans="1:35" ht="15.75" customHeight="1" x14ac:dyDescent="0.25">
      <c r="AG282" s="38"/>
      <c r="AI282" s="100"/>
    </row>
    <row r="283" spans="1:35" ht="15.75" customHeight="1" x14ac:dyDescent="0.25">
      <c r="AG283" s="38"/>
      <c r="AI283" s="100"/>
    </row>
    <row r="284" spans="1:35" ht="15.75" customHeight="1" x14ac:dyDescent="0.25">
      <c r="AG284" s="38"/>
      <c r="AI284" s="100"/>
    </row>
    <row r="285" spans="1:35" ht="15.75" customHeight="1" x14ac:dyDescent="0.25">
      <c r="AG285" s="38"/>
      <c r="AI285" s="100"/>
    </row>
    <row r="286" spans="1:35" ht="15.75" customHeight="1" x14ac:dyDescent="0.25">
      <c r="AG286" s="38"/>
      <c r="AI286" s="100"/>
    </row>
    <row r="287" spans="1:35" ht="15.75" customHeight="1" x14ac:dyDescent="0.25">
      <c r="AG287" s="38"/>
      <c r="AI287" s="100"/>
    </row>
    <row r="288" spans="1:35" ht="15.75" customHeight="1" x14ac:dyDescent="0.25">
      <c r="AG288" s="38"/>
      <c r="AI288" s="100"/>
    </row>
    <row r="289" spans="33:35" ht="15.75" customHeight="1" x14ac:dyDescent="0.25">
      <c r="AG289" s="38"/>
      <c r="AI289" s="100"/>
    </row>
    <row r="290" spans="33:35" ht="15.75" customHeight="1" x14ac:dyDescent="0.25">
      <c r="AG290" s="38"/>
      <c r="AI290" s="100"/>
    </row>
    <row r="291" spans="33:35" ht="15.75" customHeight="1" x14ac:dyDescent="0.25">
      <c r="AG291" s="38"/>
      <c r="AI291" s="100"/>
    </row>
    <row r="292" spans="33:35" ht="15.75" customHeight="1" x14ac:dyDescent="0.25">
      <c r="AG292" s="38"/>
      <c r="AI292" s="100"/>
    </row>
    <row r="293" spans="33:35" ht="15.75" customHeight="1" x14ac:dyDescent="0.25">
      <c r="AG293" s="38"/>
      <c r="AI293" s="100"/>
    </row>
    <row r="294" spans="33:35" ht="15.75" customHeight="1" x14ac:dyDescent="0.25">
      <c r="AG294" s="38"/>
      <c r="AI294" s="100"/>
    </row>
    <row r="295" spans="33:35" ht="15.75" customHeight="1" x14ac:dyDescent="0.25">
      <c r="AG295" s="38"/>
      <c r="AI295" s="100"/>
    </row>
    <row r="296" spans="33:35" ht="15.75" customHeight="1" x14ac:dyDescent="0.25">
      <c r="AG296" s="38"/>
      <c r="AI296" s="100"/>
    </row>
    <row r="297" spans="33:35" ht="15.75" customHeight="1" x14ac:dyDescent="0.25">
      <c r="AG297" s="38"/>
      <c r="AI297" s="100"/>
    </row>
    <row r="298" spans="33:35" ht="15.75" customHeight="1" x14ac:dyDescent="0.25">
      <c r="AG298" s="38"/>
      <c r="AI298" s="100"/>
    </row>
    <row r="299" spans="33:35" ht="15.75" customHeight="1" x14ac:dyDescent="0.25">
      <c r="AG299" s="38"/>
      <c r="AI299" s="100"/>
    </row>
    <row r="300" spans="33:35" ht="15.75" customHeight="1" x14ac:dyDescent="0.25">
      <c r="AG300" s="38"/>
      <c r="AI300" s="100"/>
    </row>
    <row r="301" spans="33:35" ht="15.75" customHeight="1" x14ac:dyDescent="0.25">
      <c r="AG301" s="38"/>
      <c r="AI301" s="100"/>
    </row>
    <row r="302" spans="33:35" ht="15.75" customHeight="1" x14ac:dyDescent="0.25">
      <c r="AG302" s="38"/>
      <c r="AI302" s="100"/>
    </row>
    <row r="303" spans="33:35" ht="15.75" customHeight="1" x14ac:dyDescent="0.25">
      <c r="AG303" s="38"/>
      <c r="AI303" s="100"/>
    </row>
    <row r="304" spans="33:35" ht="15.75" customHeight="1" x14ac:dyDescent="0.25">
      <c r="AG304" s="38"/>
      <c r="AI304" s="100"/>
    </row>
    <row r="305" spans="33:35" ht="15.75" customHeight="1" x14ac:dyDescent="0.25">
      <c r="AG305" s="38"/>
      <c r="AI305" s="100"/>
    </row>
    <row r="306" spans="33:35" ht="15.75" customHeight="1" x14ac:dyDescent="0.25">
      <c r="AG306" s="38"/>
      <c r="AI306" s="100"/>
    </row>
    <row r="307" spans="33:35" ht="15.75" customHeight="1" x14ac:dyDescent="0.25">
      <c r="AG307" s="38"/>
      <c r="AI307" s="100"/>
    </row>
    <row r="308" spans="33:35" ht="15.75" customHeight="1" x14ac:dyDescent="0.25">
      <c r="AG308" s="38"/>
      <c r="AI308" s="100"/>
    </row>
    <row r="309" spans="33:35" ht="15.75" customHeight="1" x14ac:dyDescent="0.25">
      <c r="AG309" s="38"/>
      <c r="AI309" s="100"/>
    </row>
    <row r="310" spans="33:35" ht="15.75" customHeight="1" x14ac:dyDescent="0.25">
      <c r="AG310" s="38"/>
      <c r="AI310" s="100"/>
    </row>
    <row r="311" spans="33:35" ht="15.75" customHeight="1" x14ac:dyDescent="0.25">
      <c r="AG311" s="38"/>
      <c r="AI311" s="100"/>
    </row>
    <row r="312" spans="33:35" ht="15.75" customHeight="1" x14ac:dyDescent="0.25">
      <c r="AG312" s="38"/>
      <c r="AI312" s="100"/>
    </row>
    <row r="313" spans="33:35" ht="15.75" customHeight="1" x14ac:dyDescent="0.25">
      <c r="AG313" s="38"/>
      <c r="AI313" s="100"/>
    </row>
    <row r="314" spans="33:35" ht="15.75" customHeight="1" x14ac:dyDescent="0.25">
      <c r="AG314" s="38"/>
      <c r="AI314" s="100"/>
    </row>
    <row r="315" spans="33:35" ht="15.75" customHeight="1" x14ac:dyDescent="0.25">
      <c r="AG315" s="38"/>
      <c r="AI315" s="100"/>
    </row>
    <row r="316" spans="33:35" ht="15.75" customHeight="1" x14ac:dyDescent="0.25">
      <c r="AG316" s="38"/>
      <c r="AI316" s="100"/>
    </row>
    <row r="317" spans="33:35" ht="15.75" customHeight="1" x14ac:dyDescent="0.25">
      <c r="AG317" s="38"/>
      <c r="AI317" s="100"/>
    </row>
    <row r="318" spans="33:35" ht="15.75" customHeight="1" x14ac:dyDescent="0.25">
      <c r="AG318" s="38"/>
      <c r="AI318" s="100"/>
    </row>
    <row r="319" spans="33:35" ht="15.75" customHeight="1" x14ac:dyDescent="0.25">
      <c r="AG319" s="38"/>
      <c r="AI319" s="100"/>
    </row>
    <row r="320" spans="33:35" ht="15.75" customHeight="1" x14ac:dyDescent="0.25">
      <c r="AG320" s="38"/>
      <c r="AI320" s="100"/>
    </row>
    <row r="321" spans="33:35" ht="15.75" customHeight="1" x14ac:dyDescent="0.25">
      <c r="AG321" s="38"/>
      <c r="AI321" s="100"/>
    </row>
    <row r="322" spans="33:35" ht="15.75" customHeight="1" x14ac:dyDescent="0.25">
      <c r="AG322" s="38"/>
      <c r="AI322" s="100"/>
    </row>
    <row r="323" spans="33:35" ht="15.75" customHeight="1" x14ac:dyDescent="0.25">
      <c r="AG323" s="38"/>
      <c r="AI323" s="100"/>
    </row>
    <row r="324" spans="33:35" ht="15.75" customHeight="1" x14ac:dyDescent="0.25">
      <c r="AG324" s="38"/>
      <c r="AI324" s="100"/>
    </row>
    <row r="325" spans="33:35" ht="15.75" customHeight="1" x14ac:dyDescent="0.25">
      <c r="AG325" s="38"/>
      <c r="AI325" s="100"/>
    </row>
    <row r="326" spans="33:35" ht="15.75" customHeight="1" x14ac:dyDescent="0.25">
      <c r="AG326" s="38"/>
      <c r="AI326" s="100"/>
    </row>
    <row r="327" spans="33:35" ht="15.75" customHeight="1" x14ac:dyDescent="0.25">
      <c r="AG327" s="38"/>
      <c r="AI327" s="100"/>
    </row>
    <row r="328" spans="33:35" ht="15.75" customHeight="1" x14ac:dyDescent="0.25">
      <c r="AG328" s="38"/>
      <c r="AI328" s="100"/>
    </row>
    <row r="329" spans="33:35" ht="15.75" customHeight="1" x14ac:dyDescent="0.25">
      <c r="AG329" s="38"/>
      <c r="AI329" s="100"/>
    </row>
    <row r="330" spans="33:35" ht="15.75" customHeight="1" x14ac:dyDescent="0.25">
      <c r="AG330" s="38"/>
      <c r="AI330" s="100"/>
    </row>
    <row r="331" spans="33:35" ht="15.75" customHeight="1" x14ac:dyDescent="0.25">
      <c r="AG331" s="38"/>
      <c r="AI331" s="100"/>
    </row>
    <row r="332" spans="33:35" ht="15.75" customHeight="1" x14ac:dyDescent="0.25">
      <c r="AG332" s="38"/>
      <c r="AI332" s="100"/>
    </row>
    <row r="333" spans="33:35" ht="15.75" customHeight="1" x14ac:dyDescent="0.25">
      <c r="AG333" s="38"/>
      <c r="AI333" s="100"/>
    </row>
    <row r="334" spans="33:35" ht="15.75" customHeight="1" x14ac:dyDescent="0.25">
      <c r="AG334" s="38"/>
      <c r="AI334" s="100"/>
    </row>
    <row r="335" spans="33:35" ht="15.75" customHeight="1" x14ac:dyDescent="0.25">
      <c r="AG335" s="38"/>
      <c r="AI335" s="100"/>
    </row>
    <row r="336" spans="33:35" ht="15.75" customHeight="1" x14ac:dyDescent="0.25">
      <c r="AG336" s="38"/>
      <c r="AI336" s="100"/>
    </row>
    <row r="337" spans="33:35" ht="15.75" customHeight="1" x14ac:dyDescent="0.25">
      <c r="AG337" s="38"/>
      <c r="AI337" s="100"/>
    </row>
    <row r="338" spans="33:35" ht="15.75" customHeight="1" x14ac:dyDescent="0.25">
      <c r="AG338" s="38"/>
      <c r="AI338" s="100"/>
    </row>
    <row r="339" spans="33:35" ht="15.75" customHeight="1" x14ac:dyDescent="0.25">
      <c r="AG339" s="38"/>
      <c r="AI339" s="100"/>
    </row>
    <row r="340" spans="33:35" ht="15.75" customHeight="1" x14ac:dyDescent="0.25">
      <c r="AG340" s="38"/>
      <c r="AI340" s="100"/>
    </row>
    <row r="341" spans="33:35" ht="15.75" customHeight="1" x14ac:dyDescent="0.25">
      <c r="AG341" s="38"/>
      <c r="AI341" s="100"/>
    </row>
    <row r="342" spans="33:35" ht="15.75" customHeight="1" x14ac:dyDescent="0.25">
      <c r="AG342" s="38"/>
      <c r="AI342" s="100"/>
    </row>
    <row r="343" spans="33:35" ht="15.75" customHeight="1" x14ac:dyDescent="0.25">
      <c r="AG343" s="38"/>
      <c r="AI343" s="100"/>
    </row>
    <row r="344" spans="33:35" ht="15.75" customHeight="1" x14ac:dyDescent="0.25">
      <c r="AG344" s="38"/>
      <c r="AI344" s="100"/>
    </row>
    <row r="345" spans="33:35" ht="15.75" customHeight="1" x14ac:dyDescent="0.25">
      <c r="AG345" s="38"/>
      <c r="AI345" s="100"/>
    </row>
    <row r="346" spans="33:35" ht="15.75" customHeight="1" x14ac:dyDescent="0.25">
      <c r="AG346" s="38"/>
      <c r="AI346" s="100"/>
    </row>
    <row r="347" spans="33:35" ht="15.75" customHeight="1" x14ac:dyDescent="0.25">
      <c r="AG347" s="38"/>
      <c r="AI347" s="100"/>
    </row>
    <row r="348" spans="33:35" ht="15.75" customHeight="1" x14ac:dyDescent="0.25">
      <c r="AG348" s="38"/>
      <c r="AI348" s="100"/>
    </row>
    <row r="349" spans="33:35" ht="15.75" customHeight="1" x14ac:dyDescent="0.25">
      <c r="AG349" s="38"/>
      <c r="AI349" s="100"/>
    </row>
    <row r="350" spans="33:35" ht="15.75" customHeight="1" x14ac:dyDescent="0.25">
      <c r="AG350" s="38"/>
      <c r="AI350" s="100"/>
    </row>
    <row r="351" spans="33:35" ht="15.75" customHeight="1" x14ac:dyDescent="0.25">
      <c r="AG351" s="38"/>
      <c r="AI351" s="100"/>
    </row>
    <row r="352" spans="33:35" ht="15.75" customHeight="1" x14ac:dyDescent="0.25">
      <c r="AG352" s="38"/>
      <c r="AI352" s="100"/>
    </row>
    <row r="353" spans="33:35" ht="15.75" customHeight="1" x14ac:dyDescent="0.25">
      <c r="AG353" s="38"/>
      <c r="AI353" s="100"/>
    </row>
    <row r="354" spans="33:35" ht="15.75" customHeight="1" x14ac:dyDescent="0.25">
      <c r="AG354" s="38"/>
      <c r="AI354" s="100"/>
    </row>
    <row r="355" spans="33:35" ht="15.75" customHeight="1" x14ac:dyDescent="0.25">
      <c r="AG355" s="38"/>
      <c r="AI355" s="100"/>
    </row>
    <row r="356" spans="33:35" ht="15.75" customHeight="1" x14ac:dyDescent="0.25">
      <c r="AG356" s="38"/>
      <c r="AI356" s="100"/>
    </row>
    <row r="357" spans="33:35" ht="15.75" customHeight="1" x14ac:dyDescent="0.25">
      <c r="AG357" s="38"/>
      <c r="AI357" s="100"/>
    </row>
    <row r="358" spans="33:35" ht="15.75" customHeight="1" x14ac:dyDescent="0.25">
      <c r="AG358" s="38"/>
      <c r="AI358" s="100"/>
    </row>
    <row r="359" spans="33:35" ht="15.75" customHeight="1" x14ac:dyDescent="0.25">
      <c r="AG359" s="38"/>
      <c r="AI359" s="100"/>
    </row>
    <row r="360" spans="33:35" ht="15.75" customHeight="1" x14ac:dyDescent="0.25">
      <c r="AG360" s="38"/>
      <c r="AI360" s="100"/>
    </row>
    <row r="361" spans="33:35" ht="15.75" customHeight="1" x14ac:dyDescent="0.25">
      <c r="AG361" s="38"/>
      <c r="AI361" s="100"/>
    </row>
    <row r="362" spans="33:35" ht="15.75" customHeight="1" x14ac:dyDescent="0.25">
      <c r="AG362" s="38"/>
      <c r="AI362" s="100"/>
    </row>
    <row r="363" spans="33:35" ht="15.75" customHeight="1" x14ac:dyDescent="0.25">
      <c r="AG363" s="38"/>
      <c r="AI363" s="100"/>
    </row>
    <row r="364" spans="33:35" ht="15.75" customHeight="1" x14ac:dyDescent="0.25">
      <c r="AG364" s="38"/>
      <c r="AI364" s="100"/>
    </row>
    <row r="365" spans="33:35" ht="15.75" customHeight="1" x14ac:dyDescent="0.25">
      <c r="AG365" s="38"/>
      <c r="AI365" s="100"/>
    </row>
    <row r="366" spans="33:35" ht="15.75" customHeight="1" x14ac:dyDescent="0.25">
      <c r="AG366" s="38"/>
      <c r="AI366" s="100"/>
    </row>
    <row r="367" spans="33:35" ht="15.75" customHeight="1" x14ac:dyDescent="0.25">
      <c r="AG367" s="38"/>
      <c r="AI367" s="100"/>
    </row>
    <row r="368" spans="33:35" ht="15.75" customHeight="1" x14ac:dyDescent="0.25">
      <c r="AG368" s="38"/>
      <c r="AI368" s="100"/>
    </row>
    <row r="369" spans="33:35" ht="15.75" customHeight="1" x14ac:dyDescent="0.25">
      <c r="AG369" s="38"/>
      <c r="AI369" s="100"/>
    </row>
    <row r="370" spans="33:35" ht="15.75" customHeight="1" x14ac:dyDescent="0.25">
      <c r="AG370" s="38"/>
      <c r="AI370" s="100"/>
    </row>
    <row r="371" spans="33:35" ht="15.75" customHeight="1" x14ac:dyDescent="0.25">
      <c r="AG371" s="38"/>
      <c r="AI371" s="100"/>
    </row>
    <row r="372" spans="33:35" ht="15.75" customHeight="1" x14ac:dyDescent="0.25">
      <c r="AG372" s="38"/>
      <c r="AI372" s="100"/>
    </row>
    <row r="373" spans="33:35" ht="15.75" customHeight="1" x14ac:dyDescent="0.25">
      <c r="AG373" s="38"/>
      <c r="AI373" s="100"/>
    </row>
    <row r="374" spans="33:35" ht="15.75" customHeight="1" x14ac:dyDescent="0.25">
      <c r="AG374" s="38"/>
      <c r="AI374" s="100"/>
    </row>
    <row r="375" spans="33:35" ht="15.75" customHeight="1" x14ac:dyDescent="0.25">
      <c r="AG375" s="38"/>
      <c r="AI375" s="100"/>
    </row>
    <row r="376" spans="33:35" ht="15.75" customHeight="1" x14ac:dyDescent="0.25">
      <c r="AG376" s="38"/>
      <c r="AI376" s="100"/>
    </row>
    <row r="377" spans="33:35" ht="15.75" customHeight="1" x14ac:dyDescent="0.25">
      <c r="AG377" s="38"/>
      <c r="AI377" s="100"/>
    </row>
    <row r="378" spans="33:35" ht="15.75" customHeight="1" x14ac:dyDescent="0.25">
      <c r="AG378" s="38"/>
      <c r="AI378" s="100"/>
    </row>
    <row r="379" spans="33:35" ht="15.75" customHeight="1" x14ac:dyDescent="0.25">
      <c r="AG379" s="38"/>
      <c r="AI379" s="100"/>
    </row>
    <row r="380" spans="33:35" ht="15.75" customHeight="1" x14ac:dyDescent="0.25">
      <c r="AG380" s="38"/>
      <c r="AI380" s="100"/>
    </row>
    <row r="381" spans="33:35" ht="15.75" customHeight="1" x14ac:dyDescent="0.25">
      <c r="AG381" s="38"/>
      <c r="AI381" s="100"/>
    </row>
    <row r="382" spans="33:35" ht="15.75" customHeight="1" x14ac:dyDescent="0.25">
      <c r="AG382" s="38"/>
      <c r="AI382" s="100"/>
    </row>
    <row r="383" spans="33:35" ht="15.75" customHeight="1" x14ac:dyDescent="0.25">
      <c r="AG383" s="38"/>
      <c r="AI383" s="100"/>
    </row>
    <row r="384" spans="33:35" ht="15.75" customHeight="1" x14ac:dyDescent="0.25">
      <c r="AG384" s="38"/>
      <c r="AI384" s="100"/>
    </row>
    <row r="385" spans="33:35" ht="15.75" customHeight="1" x14ac:dyDescent="0.25">
      <c r="AG385" s="38"/>
      <c r="AI385" s="100"/>
    </row>
    <row r="386" spans="33:35" ht="15.75" customHeight="1" x14ac:dyDescent="0.25">
      <c r="AG386" s="38"/>
      <c r="AI386" s="100"/>
    </row>
    <row r="387" spans="33:35" ht="15.75" customHeight="1" x14ac:dyDescent="0.25">
      <c r="AG387" s="38"/>
      <c r="AI387" s="100"/>
    </row>
    <row r="388" spans="33:35" ht="15.75" customHeight="1" x14ac:dyDescent="0.25">
      <c r="AG388" s="38"/>
      <c r="AI388" s="100"/>
    </row>
    <row r="389" spans="33:35" ht="15.75" customHeight="1" x14ac:dyDescent="0.25">
      <c r="AG389" s="38"/>
      <c r="AI389" s="100"/>
    </row>
    <row r="390" spans="33:35" ht="15.75" customHeight="1" x14ac:dyDescent="0.25">
      <c r="AG390" s="38"/>
      <c r="AI390" s="100"/>
    </row>
    <row r="391" spans="33:35" ht="15.75" customHeight="1" x14ac:dyDescent="0.25">
      <c r="AG391" s="38"/>
      <c r="AI391" s="100"/>
    </row>
    <row r="392" spans="33:35" ht="15.75" customHeight="1" x14ac:dyDescent="0.25">
      <c r="AG392" s="38"/>
      <c r="AI392" s="100"/>
    </row>
    <row r="393" spans="33:35" ht="15.75" customHeight="1" x14ac:dyDescent="0.25">
      <c r="AG393" s="38"/>
      <c r="AI393" s="100"/>
    </row>
    <row r="394" spans="33:35" ht="15.75" customHeight="1" x14ac:dyDescent="0.25">
      <c r="AG394" s="38"/>
      <c r="AI394" s="100"/>
    </row>
    <row r="395" spans="33:35" ht="15.75" customHeight="1" x14ac:dyDescent="0.25">
      <c r="AG395" s="38"/>
      <c r="AI395" s="100"/>
    </row>
    <row r="396" spans="33:35" ht="15.75" customHeight="1" x14ac:dyDescent="0.25">
      <c r="AG396" s="38"/>
      <c r="AI396" s="100"/>
    </row>
    <row r="397" spans="33:35" ht="15.75" customHeight="1" x14ac:dyDescent="0.25">
      <c r="AG397" s="38"/>
      <c r="AI397" s="100"/>
    </row>
    <row r="398" spans="33:35" ht="15.75" customHeight="1" x14ac:dyDescent="0.25">
      <c r="AG398" s="38"/>
      <c r="AI398" s="100"/>
    </row>
    <row r="399" spans="33:35" ht="15.75" customHeight="1" x14ac:dyDescent="0.25">
      <c r="AG399" s="38"/>
      <c r="AI399" s="100"/>
    </row>
    <row r="400" spans="33:35" ht="15.75" customHeight="1" x14ac:dyDescent="0.25">
      <c r="AG400" s="38"/>
      <c r="AI400" s="100"/>
    </row>
    <row r="401" spans="33:35" ht="15.75" customHeight="1" x14ac:dyDescent="0.25">
      <c r="AG401" s="38"/>
      <c r="AI401" s="100"/>
    </row>
    <row r="402" spans="33:35" ht="15.75" customHeight="1" x14ac:dyDescent="0.25">
      <c r="AG402" s="38"/>
      <c r="AI402" s="100"/>
    </row>
    <row r="403" spans="33:35" ht="15.75" customHeight="1" x14ac:dyDescent="0.25">
      <c r="AG403" s="38"/>
      <c r="AI403" s="100"/>
    </row>
    <row r="404" spans="33:35" ht="15.75" customHeight="1" x14ac:dyDescent="0.25">
      <c r="AG404" s="38"/>
      <c r="AI404" s="100"/>
    </row>
    <row r="405" spans="33:35" ht="15.75" customHeight="1" x14ac:dyDescent="0.25">
      <c r="AG405" s="38"/>
      <c r="AI405" s="100"/>
    </row>
    <row r="406" spans="33:35" ht="15.75" customHeight="1" x14ac:dyDescent="0.25">
      <c r="AG406" s="38"/>
      <c r="AI406" s="100"/>
    </row>
    <row r="407" spans="33:35" ht="15.75" customHeight="1" x14ac:dyDescent="0.25">
      <c r="AG407" s="38"/>
      <c r="AI407" s="100"/>
    </row>
    <row r="408" spans="33:35" ht="15.75" customHeight="1" x14ac:dyDescent="0.25">
      <c r="AG408" s="38"/>
      <c r="AI408" s="100"/>
    </row>
    <row r="409" spans="33:35" ht="15.75" customHeight="1" x14ac:dyDescent="0.25">
      <c r="AG409" s="38"/>
      <c r="AI409" s="100"/>
    </row>
    <row r="410" spans="33:35" ht="15.75" customHeight="1" x14ac:dyDescent="0.25">
      <c r="AG410" s="38"/>
      <c r="AI410" s="100"/>
    </row>
    <row r="411" spans="33:35" ht="15.75" customHeight="1" x14ac:dyDescent="0.25">
      <c r="AG411" s="38"/>
      <c r="AI411" s="100"/>
    </row>
    <row r="412" spans="33:35" ht="15.75" customHeight="1" x14ac:dyDescent="0.25">
      <c r="AG412" s="38"/>
      <c r="AI412" s="100"/>
    </row>
    <row r="413" spans="33:35" ht="15.75" customHeight="1" x14ac:dyDescent="0.25">
      <c r="AG413" s="38"/>
      <c r="AI413" s="100"/>
    </row>
    <row r="414" spans="33:35" ht="15.75" customHeight="1" x14ac:dyDescent="0.25">
      <c r="AG414" s="38"/>
      <c r="AI414" s="100"/>
    </row>
    <row r="415" spans="33:35" ht="15.75" customHeight="1" x14ac:dyDescent="0.25">
      <c r="AG415" s="38"/>
      <c r="AI415" s="100"/>
    </row>
    <row r="416" spans="33:35" ht="15.75" customHeight="1" x14ac:dyDescent="0.25">
      <c r="AG416" s="38"/>
      <c r="AI416" s="100"/>
    </row>
    <row r="417" spans="33:35" ht="15.75" customHeight="1" x14ac:dyDescent="0.25">
      <c r="AG417" s="38"/>
      <c r="AI417" s="100"/>
    </row>
    <row r="418" spans="33:35" ht="15.75" customHeight="1" x14ac:dyDescent="0.25">
      <c r="AG418" s="38"/>
      <c r="AI418" s="100"/>
    </row>
    <row r="419" spans="33:35" ht="15.75" customHeight="1" x14ac:dyDescent="0.25">
      <c r="AG419" s="38"/>
      <c r="AI419" s="100"/>
    </row>
    <row r="420" spans="33:35" ht="15.75" customHeight="1" x14ac:dyDescent="0.25">
      <c r="AG420" s="38"/>
      <c r="AI420" s="100"/>
    </row>
    <row r="421" spans="33:35" ht="15.75" customHeight="1" x14ac:dyDescent="0.25">
      <c r="AG421" s="38"/>
      <c r="AI421" s="100"/>
    </row>
    <row r="422" spans="33:35" ht="15.75" customHeight="1" x14ac:dyDescent="0.25">
      <c r="AG422" s="38"/>
      <c r="AI422" s="100"/>
    </row>
    <row r="423" spans="33:35" ht="15.75" customHeight="1" x14ac:dyDescent="0.25">
      <c r="AG423" s="38"/>
      <c r="AI423" s="100"/>
    </row>
    <row r="424" spans="33:35" ht="15.75" customHeight="1" x14ac:dyDescent="0.25">
      <c r="AG424" s="38"/>
      <c r="AI424" s="100"/>
    </row>
    <row r="425" spans="33:35" ht="15.75" customHeight="1" x14ac:dyDescent="0.25">
      <c r="AG425" s="38"/>
      <c r="AI425" s="100"/>
    </row>
    <row r="426" spans="33:35" ht="15.75" customHeight="1" x14ac:dyDescent="0.25">
      <c r="AG426" s="38"/>
      <c r="AI426" s="100"/>
    </row>
    <row r="427" spans="33:35" ht="15.75" customHeight="1" x14ac:dyDescent="0.25">
      <c r="AG427" s="38"/>
      <c r="AI427" s="100"/>
    </row>
    <row r="428" spans="33:35" ht="15.75" customHeight="1" x14ac:dyDescent="0.25">
      <c r="AG428" s="38"/>
      <c r="AI428" s="100"/>
    </row>
    <row r="429" spans="33:35" ht="15.75" customHeight="1" x14ac:dyDescent="0.25">
      <c r="AG429" s="38"/>
      <c r="AI429" s="100"/>
    </row>
    <row r="430" spans="33:35" ht="15.75" customHeight="1" x14ac:dyDescent="0.25">
      <c r="AG430" s="38"/>
      <c r="AI430" s="100"/>
    </row>
    <row r="431" spans="33:35" ht="15.75" customHeight="1" x14ac:dyDescent="0.25">
      <c r="AG431" s="38"/>
      <c r="AI431" s="100"/>
    </row>
    <row r="432" spans="33:35" ht="15.75" customHeight="1" x14ac:dyDescent="0.25">
      <c r="AG432" s="38"/>
      <c r="AI432" s="100"/>
    </row>
    <row r="433" spans="33:35" ht="15.75" customHeight="1" x14ac:dyDescent="0.25">
      <c r="AG433" s="38"/>
      <c r="AI433" s="100"/>
    </row>
    <row r="434" spans="33:35" ht="15.75" customHeight="1" x14ac:dyDescent="0.25">
      <c r="AG434" s="38"/>
      <c r="AI434" s="100"/>
    </row>
    <row r="435" spans="33:35" ht="15.75" customHeight="1" x14ac:dyDescent="0.25">
      <c r="AG435" s="38"/>
      <c r="AI435" s="100"/>
    </row>
    <row r="436" spans="33:35" ht="15.75" customHeight="1" x14ac:dyDescent="0.25">
      <c r="AG436" s="38"/>
      <c r="AI436" s="100"/>
    </row>
    <row r="437" spans="33:35" ht="15.75" customHeight="1" x14ac:dyDescent="0.25">
      <c r="AG437" s="38"/>
      <c r="AI437" s="100"/>
    </row>
    <row r="438" spans="33:35" ht="15.75" customHeight="1" x14ac:dyDescent="0.25">
      <c r="AG438" s="38"/>
      <c r="AI438" s="100"/>
    </row>
    <row r="439" spans="33:35" ht="15.75" customHeight="1" x14ac:dyDescent="0.25">
      <c r="AG439" s="38"/>
      <c r="AI439" s="100"/>
    </row>
    <row r="440" spans="33:35" ht="15.75" customHeight="1" x14ac:dyDescent="0.25">
      <c r="AG440" s="38"/>
      <c r="AI440" s="100"/>
    </row>
    <row r="441" spans="33:35" ht="15.75" customHeight="1" x14ac:dyDescent="0.25">
      <c r="AG441" s="38"/>
      <c r="AI441" s="100"/>
    </row>
    <row r="442" spans="33:35" ht="15.75" customHeight="1" x14ac:dyDescent="0.25">
      <c r="AG442" s="38"/>
      <c r="AI442" s="100"/>
    </row>
    <row r="443" spans="33:35" ht="15.75" customHeight="1" x14ac:dyDescent="0.25">
      <c r="AG443" s="38"/>
      <c r="AI443" s="100"/>
    </row>
    <row r="444" spans="33:35" ht="15.75" customHeight="1" x14ac:dyDescent="0.25">
      <c r="AG444" s="38"/>
      <c r="AI444" s="100"/>
    </row>
    <row r="445" spans="33:35" ht="15.75" customHeight="1" x14ac:dyDescent="0.25">
      <c r="AG445" s="38"/>
      <c r="AI445" s="100"/>
    </row>
    <row r="446" spans="33:35" ht="15.75" customHeight="1" x14ac:dyDescent="0.25">
      <c r="AG446" s="38"/>
      <c r="AI446" s="100"/>
    </row>
    <row r="447" spans="33:35" ht="15.75" customHeight="1" x14ac:dyDescent="0.25">
      <c r="AG447" s="38"/>
      <c r="AI447" s="100"/>
    </row>
    <row r="448" spans="33:35" ht="15.75" customHeight="1" x14ac:dyDescent="0.25">
      <c r="AG448" s="38"/>
      <c r="AI448" s="100"/>
    </row>
    <row r="449" spans="33:35" ht="15.75" customHeight="1" x14ac:dyDescent="0.25">
      <c r="AG449" s="38"/>
      <c r="AI449" s="100"/>
    </row>
    <row r="450" spans="33:35" ht="15.75" customHeight="1" x14ac:dyDescent="0.25">
      <c r="AG450" s="38"/>
      <c r="AI450" s="100"/>
    </row>
    <row r="451" spans="33:35" ht="15.75" customHeight="1" x14ac:dyDescent="0.25">
      <c r="AG451" s="38"/>
      <c r="AI451" s="100"/>
    </row>
    <row r="452" spans="33:35" ht="15.75" customHeight="1" x14ac:dyDescent="0.25">
      <c r="AG452" s="38"/>
      <c r="AI452" s="100"/>
    </row>
    <row r="453" spans="33:35" ht="15.75" customHeight="1" x14ac:dyDescent="0.25">
      <c r="AG453" s="38"/>
      <c r="AI453" s="100"/>
    </row>
    <row r="454" spans="33:35" ht="15.75" customHeight="1" x14ac:dyDescent="0.25">
      <c r="AG454" s="38"/>
      <c r="AI454" s="100"/>
    </row>
    <row r="455" spans="33:35" ht="15.75" customHeight="1" x14ac:dyDescent="0.25">
      <c r="AG455" s="38"/>
      <c r="AI455" s="100"/>
    </row>
    <row r="456" spans="33:35" ht="15.75" customHeight="1" x14ac:dyDescent="0.25">
      <c r="AG456" s="38"/>
      <c r="AI456" s="100"/>
    </row>
    <row r="457" spans="33:35" ht="15.75" customHeight="1" x14ac:dyDescent="0.25">
      <c r="AG457" s="38"/>
      <c r="AI457" s="100"/>
    </row>
    <row r="458" spans="33:35" ht="15.75" customHeight="1" x14ac:dyDescent="0.25">
      <c r="AG458" s="38"/>
      <c r="AI458" s="100"/>
    </row>
    <row r="459" spans="33:35" ht="15.75" customHeight="1" x14ac:dyDescent="0.25">
      <c r="AG459" s="38"/>
      <c r="AI459" s="100"/>
    </row>
    <row r="460" spans="33:35" ht="15.75" customHeight="1" x14ac:dyDescent="0.25">
      <c r="AG460" s="38"/>
      <c r="AI460" s="100"/>
    </row>
    <row r="461" spans="33:35" ht="15.75" customHeight="1" x14ac:dyDescent="0.25">
      <c r="AG461" s="38"/>
      <c r="AI461" s="100"/>
    </row>
    <row r="462" spans="33:35" ht="15.75" customHeight="1" x14ac:dyDescent="0.25">
      <c r="AG462" s="38"/>
      <c r="AI462" s="100"/>
    </row>
    <row r="463" spans="33:35" ht="15.75" customHeight="1" x14ac:dyDescent="0.25">
      <c r="AG463" s="38"/>
      <c r="AI463" s="100"/>
    </row>
    <row r="464" spans="33:35" ht="15.75" customHeight="1" x14ac:dyDescent="0.25">
      <c r="AG464" s="38"/>
      <c r="AI464" s="100"/>
    </row>
    <row r="465" spans="33:35" ht="15.75" customHeight="1" x14ac:dyDescent="0.25">
      <c r="AG465" s="38"/>
      <c r="AI465" s="100"/>
    </row>
    <row r="466" spans="33:35" ht="15.75" customHeight="1" x14ac:dyDescent="0.25">
      <c r="AG466" s="38"/>
      <c r="AI466" s="100"/>
    </row>
    <row r="467" spans="33:35" ht="15.75" customHeight="1" x14ac:dyDescent="0.25">
      <c r="AG467" s="38"/>
      <c r="AI467" s="100"/>
    </row>
    <row r="468" spans="33:35" ht="15.75" customHeight="1" x14ac:dyDescent="0.25">
      <c r="AG468" s="38"/>
      <c r="AI468" s="100"/>
    </row>
    <row r="469" spans="33:35" ht="15.75" customHeight="1" x14ac:dyDescent="0.25">
      <c r="AG469" s="38"/>
      <c r="AI469" s="100"/>
    </row>
    <row r="470" spans="33:35" ht="15.75" customHeight="1" x14ac:dyDescent="0.25">
      <c r="AG470" s="38"/>
      <c r="AI470" s="100"/>
    </row>
    <row r="471" spans="33:35" ht="15.75" customHeight="1" x14ac:dyDescent="0.25">
      <c r="AG471" s="38"/>
      <c r="AI471" s="100"/>
    </row>
    <row r="472" spans="33:35" ht="15.75" customHeight="1" x14ac:dyDescent="0.25">
      <c r="AG472" s="38"/>
      <c r="AI472" s="100"/>
    </row>
    <row r="473" spans="33:35" ht="15.75" customHeight="1" x14ac:dyDescent="0.25">
      <c r="AG473" s="38"/>
      <c r="AI473" s="100"/>
    </row>
    <row r="474" spans="33:35" ht="15.75" customHeight="1" x14ac:dyDescent="0.25">
      <c r="AG474" s="38"/>
      <c r="AI474" s="100"/>
    </row>
    <row r="475" spans="33:35" ht="15.75" customHeight="1" x14ac:dyDescent="0.25">
      <c r="AG475" s="38"/>
      <c r="AI475" s="100"/>
    </row>
    <row r="476" spans="33:35" ht="15.75" customHeight="1" x14ac:dyDescent="0.25">
      <c r="AG476" s="38"/>
      <c r="AI476" s="100"/>
    </row>
    <row r="477" spans="33:35" ht="15.75" customHeight="1" x14ac:dyDescent="0.25">
      <c r="AG477" s="38"/>
      <c r="AI477" s="100"/>
    </row>
    <row r="478" spans="33:35" ht="15.75" customHeight="1" x14ac:dyDescent="0.25">
      <c r="AG478" s="38"/>
      <c r="AI478" s="100"/>
    </row>
    <row r="479" spans="33:35" ht="15.75" customHeight="1" x14ac:dyDescent="0.25">
      <c r="AG479" s="38"/>
      <c r="AI479" s="100"/>
    </row>
    <row r="480" spans="33:35" ht="15.75" customHeight="1" x14ac:dyDescent="0.25">
      <c r="AG480" s="38"/>
      <c r="AI480" s="100"/>
    </row>
    <row r="481" spans="33:35" ht="15.75" customHeight="1" x14ac:dyDescent="0.25">
      <c r="AG481" s="38"/>
      <c r="AI481" s="100"/>
    </row>
    <row r="482" spans="33:35" ht="15.75" customHeight="1" x14ac:dyDescent="0.25">
      <c r="AG482" s="38"/>
      <c r="AI482" s="100"/>
    </row>
    <row r="483" spans="33:35" ht="15.75" customHeight="1" x14ac:dyDescent="0.25">
      <c r="AG483" s="38"/>
      <c r="AI483" s="100"/>
    </row>
    <row r="484" spans="33:35" ht="15.75" customHeight="1" x14ac:dyDescent="0.25">
      <c r="AG484" s="38"/>
      <c r="AI484" s="100"/>
    </row>
    <row r="485" spans="33:35" ht="15.75" customHeight="1" x14ac:dyDescent="0.25">
      <c r="AG485" s="38"/>
      <c r="AI485" s="100"/>
    </row>
    <row r="486" spans="33:35" ht="15.75" customHeight="1" x14ac:dyDescent="0.25">
      <c r="AG486" s="38"/>
      <c r="AI486" s="100"/>
    </row>
    <row r="487" spans="33:35" ht="15.75" customHeight="1" x14ac:dyDescent="0.25">
      <c r="AG487" s="38"/>
      <c r="AI487" s="100"/>
    </row>
    <row r="488" spans="33:35" ht="15.75" customHeight="1" x14ac:dyDescent="0.25">
      <c r="AG488" s="38"/>
      <c r="AI488" s="100"/>
    </row>
    <row r="489" spans="33:35" ht="15.75" customHeight="1" x14ac:dyDescent="0.25">
      <c r="AG489" s="38"/>
      <c r="AI489" s="100"/>
    </row>
    <row r="490" spans="33:35" ht="15.75" customHeight="1" x14ac:dyDescent="0.25">
      <c r="AG490" s="38"/>
      <c r="AI490" s="100"/>
    </row>
    <row r="491" spans="33:35" ht="15.75" customHeight="1" x14ac:dyDescent="0.25">
      <c r="AG491" s="38"/>
      <c r="AI491" s="100"/>
    </row>
    <row r="492" spans="33:35" ht="15.75" customHeight="1" x14ac:dyDescent="0.25">
      <c r="AG492" s="38"/>
      <c r="AI492" s="100"/>
    </row>
    <row r="493" spans="33:35" ht="15.75" customHeight="1" x14ac:dyDescent="0.25">
      <c r="AG493" s="38"/>
      <c r="AI493" s="100"/>
    </row>
    <row r="494" spans="33:35" ht="15.75" customHeight="1" x14ac:dyDescent="0.25">
      <c r="AG494" s="38"/>
      <c r="AI494" s="100"/>
    </row>
    <row r="495" spans="33:35" ht="15.75" customHeight="1" x14ac:dyDescent="0.25">
      <c r="AG495" s="38"/>
      <c r="AI495" s="100"/>
    </row>
    <row r="496" spans="33:35" ht="15.75" customHeight="1" x14ac:dyDescent="0.25">
      <c r="AG496" s="38"/>
      <c r="AI496" s="100"/>
    </row>
    <row r="497" spans="33:35" ht="15.75" customHeight="1" x14ac:dyDescent="0.25">
      <c r="AG497" s="38"/>
      <c r="AI497" s="100"/>
    </row>
    <row r="498" spans="33:35" ht="15.75" customHeight="1" x14ac:dyDescent="0.25">
      <c r="AG498" s="38"/>
      <c r="AI498" s="100"/>
    </row>
    <row r="499" spans="33:35" ht="15.75" customHeight="1" x14ac:dyDescent="0.25">
      <c r="AG499" s="38"/>
      <c r="AI499" s="100"/>
    </row>
    <row r="500" spans="33:35" ht="15.75" customHeight="1" x14ac:dyDescent="0.25">
      <c r="AG500" s="38"/>
      <c r="AI500" s="100"/>
    </row>
    <row r="501" spans="33:35" ht="15.75" customHeight="1" x14ac:dyDescent="0.25">
      <c r="AG501" s="38"/>
      <c r="AI501" s="100"/>
    </row>
    <row r="502" spans="33:35" ht="15.75" customHeight="1" x14ac:dyDescent="0.25">
      <c r="AG502" s="38"/>
      <c r="AI502" s="100"/>
    </row>
    <row r="503" spans="33:35" ht="15.75" customHeight="1" x14ac:dyDescent="0.25">
      <c r="AG503" s="38"/>
      <c r="AI503" s="100"/>
    </row>
    <row r="504" spans="33:35" ht="15.75" customHeight="1" x14ac:dyDescent="0.25">
      <c r="AG504" s="38"/>
      <c r="AI504" s="100"/>
    </row>
    <row r="505" spans="33:35" ht="15.75" customHeight="1" x14ac:dyDescent="0.25">
      <c r="AG505" s="38"/>
      <c r="AI505" s="100"/>
    </row>
    <row r="506" spans="33:35" ht="15.75" customHeight="1" x14ac:dyDescent="0.25">
      <c r="AG506" s="38"/>
      <c r="AI506" s="100"/>
    </row>
    <row r="507" spans="33:35" ht="15.75" customHeight="1" x14ac:dyDescent="0.25">
      <c r="AG507" s="38"/>
      <c r="AI507" s="100"/>
    </row>
    <row r="508" spans="33:35" ht="15.75" customHeight="1" x14ac:dyDescent="0.25">
      <c r="AG508" s="38"/>
      <c r="AI508" s="100"/>
    </row>
    <row r="509" spans="33:35" ht="15.75" customHeight="1" x14ac:dyDescent="0.25">
      <c r="AG509" s="38"/>
      <c r="AI509" s="100"/>
    </row>
    <row r="510" spans="33:35" ht="15.75" customHeight="1" x14ac:dyDescent="0.25">
      <c r="AG510" s="38"/>
      <c r="AI510" s="100"/>
    </row>
    <row r="511" spans="33:35" ht="15.75" customHeight="1" x14ac:dyDescent="0.25">
      <c r="AG511" s="38"/>
      <c r="AI511" s="100"/>
    </row>
    <row r="512" spans="33:35" ht="15.75" customHeight="1" x14ac:dyDescent="0.25">
      <c r="AG512" s="38"/>
      <c r="AI512" s="100"/>
    </row>
    <row r="513" spans="33:35" ht="15.75" customHeight="1" x14ac:dyDescent="0.25">
      <c r="AG513" s="38"/>
      <c r="AI513" s="100"/>
    </row>
    <row r="514" spans="33:35" ht="15.75" customHeight="1" x14ac:dyDescent="0.25">
      <c r="AG514" s="38"/>
      <c r="AI514" s="100"/>
    </row>
    <row r="515" spans="33:35" ht="15.75" customHeight="1" x14ac:dyDescent="0.25">
      <c r="AG515" s="38"/>
      <c r="AI515" s="100"/>
    </row>
    <row r="516" spans="33:35" ht="15.75" customHeight="1" x14ac:dyDescent="0.25">
      <c r="AG516" s="38"/>
      <c r="AI516" s="100"/>
    </row>
    <row r="517" spans="33:35" ht="15.75" customHeight="1" x14ac:dyDescent="0.25">
      <c r="AG517" s="38"/>
      <c r="AI517" s="100"/>
    </row>
    <row r="518" spans="33:35" ht="15.75" customHeight="1" x14ac:dyDescent="0.25">
      <c r="AG518" s="38"/>
      <c r="AI518" s="100"/>
    </row>
    <row r="519" spans="33:35" ht="15.75" customHeight="1" x14ac:dyDescent="0.25">
      <c r="AG519" s="38"/>
      <c r="AI519" s="100"/>
    </row>
    <row r="520" spans="33:35" ht="15.75" customHeight="1" x14ac:dyDescent="0.25">
      <c r="AG520" s="38"/>
      <c r="AI520" s="100"/>
    </row>
    <row r="521" spans="33:35" ht="15.75" customHeight="1" x14ac:dyDescent="0.25">
      <c r="AG521" s="38"/>
      <c r="AI521" s="100"/>
    </row>
    <row r="522" spans="33:35" ht="15.75" customHeight="1" x14ac:dyDescent="0.25">
      <c r="AG522" s="38"/>
      <c r="AI522" s="100"/>
    </row>
    <row r="523" spans="33:35" ht="15.75" customHeight="1" x14ac:dyDescent="0.25">
      <c r="AG523" s="38"/>
      <c r="AI523" s="100"/>
    </row>
    <row r="524" spans="33:35" ht="15.75" customHeight="1" x14ac:dyDescent="0.25">
      <c r="AG524" s="38"/>
      <c r="AI524" s="100"/>
    </row>
    <row r="525" spans="33:35" ht="15.75" customHeight="1" x14ac:dyDescent="0.25">
      <c r="AG525" s="38"/>
      <c r="AI525" s="100"/>
    </row>
    <row r="526" spans="33:35" ht="15.75" customHeight="1" x14ac:dyDescent="0.25">
      <c r="AG526" s="38"/>
      <c r="AI526" s="100"/>
    </row>
    <row r="527" spans="33:35" ht="15.75" customHeight="1" x14ac:dyDescent="0.25">
      <c r="AG527" s="38"/>
      <c r="AI527" s="100"/>
    </row>
    <row r="528" spans="33:35" ht="15.75" customHeight="1" x14ac:dyDescent="0.25">
      <c r="AG528" s="38"/>
      <c r="AI528" s="100"/>
    </row>
    <row r="529" spans="33:35" ht="15.75" customHeight="1" x14ac:dyDescent="0.25">
      <c r="AG529" s="38"/>
      <c r="AI529" s="100"/>
    </row>
    <row r="530" spans="33:35" ht="15.75" customHeight="1" x14ac:dyDescent="0.25">
      <c r="AG530" s="38"/>
      <c r="AI530" s="100"/>
    </row>
    <row r="531" spans="33:35" ht="15.75" customHeight="1" x14ac:dyDescent="0.25">
      <c r="AG531" s="38"/>
      <c r="AI531" s="100"/>
    </row>
    <row r="532" spans="33:35" ht="15.75" customHeight="1" x14ac:dyDescent="0.25">
      <c r="AG532" s="38"/>
      <c r="AI532" s="100"/>
    </row>
    <row r="533" spans="33:35" ht="15.75" customHeight="1" x14ac:dyDescent="0.25">
      <c r="AG533" s="38"/>
      <c r="AI533" s="100"/>
    </row>
    <row r="534" spans="33:35" ht="15.75" customHeight="1" x14ac:dyDescent="0.25">
      <c r="AG534" s="38"/>
      <c r="AI534" s="100"/>
    </row>
    <row r="535" spans="33:35" ht="15.75" customHeight="1" x14ac:dyDescent="0.25">
      <c r="AG535" s="38"/>
      <c r="AI535" s="100"/>
    </row>
    <row r="536" spans="33:35" ht="15.75" customHeight="1" x14ac:dyDescent="0.25">
      <c r="AG536" s="38"/>
      <c r="AI536" s="100"/>
    </row>
    <row r="537" spans="33:35" ht="15.75" customHeight="1" x14ac:dyDescent="0.25">
      <c r="AG537" s="38"/>
      <c r="AI537" s="100"/>
    </row>
    <row r="538" spans="33:35" ht="15.75" customHeight="1" x14ac:dyDescent="0.25">
      <c r="AG538" s="38"/>
      <c r="AI538" s="100"/>
    </row>
    <row r="539" spans="33:35" ht="15.75" customHeight="1" x14ac:dyDescent="0.25">
      <c r="AG539" s="38"/>
      <c r="AI539" s="100"/>
    </row>
    <row r="540" spans="33:35" ht="15.75" customHeight="1" x14ac:dyDescent="0.25">
      <c r="AG540" s="38"/>
      <c r="AI540" s="100"/>
    </row>
    <row r="541" spans="33:35" ht="15.75" customHeight="1" x14ac:dyDescent="0.25">
      <c r="AG541" s="38"/>
      <c r="AI541" s="100"/>
    </row>
    <row r="542" spans="33:35" ht="15.75" customHeight="1" x14ac:dyDescent="0.25">
      <c r="AG542" s="38"/>
      <c r="AI542" s="100"/>
    </row>
    <row r="543" spans="33:35" ht="15.75" customHeight="1" x14ac:dyDescent="0.25">
      <c r="AG543" s="38"/>
      <c r="AI543" s="100"/>
    </row>
    <row r="544" spans="33:35" ht="15.75" customHeight="1" x14ac:dyDescent="0.25">
      <c r="AG544" s="38"/>
      <c r="AI544" s="100"/>
    </row>
    <row r="545" spans="33:35" ht="15.75" customHeight="1" x14ac:dyDescent="0.25">
      <c r="AG545" s="38"/>
      <c r="AI545" s="100"/>
    </row>
    <row r="546" spans="33:35" ht="15.75" customHeight="1" x14ac:dyDescent="0.25">
      <c r="AG546" s="38"/>
      <c r="AI546" s="100"/>
    </row>
    <row r="547" spans="33:35" ht="15.75" customHeight="1" x14ac:dyDescent="0.25">
      <c r="AG547" s="38"/>
      <c r="AI547" s="100"/>
    </row>
    <row r="548" spans="33:35" ht="15.75" customHeight="1" x14ac:dyDescent="0.25">
      <c r="AG548" s="38"/>
      <c r="AI548" s="100"/>
    </row>
    <row r="549" spans="33:35" ht="15.75" customHeight="1" x14ac:dyDescent="0.25">
      <c r="AG549" s="38"/>
      <c r="AI549" s="100"/>
    </row>
    <row r="550" spans="33:35" ht="15.75" customHeight="1" x14ac:dyDescent="0.25">
      <c r="AG550" s="38"/>
      <c r="AI550" s="100"/>
    </row>
    <row r="551" spans="33:35" ht="15.75" customHeight="1" x14ac:dyDescent="0.25">
      <c r="AG551" s="38"/>
      <c r="AI551" s="100"/>
    </row>
    <row r="552" spans="33:35" ht="15.75" customHeight="1" x14ac:dyDescent="0.25">
      <c r="AG552" s="38"/>
      <c r="AI552" s="100"/>
    </row>
    <row r="553" spans="33:35" ht="15.75" customHeight="1" x14ac:dyDescent="0.25">
      <c r="AG553" s="38"/>
      <c r="AI553" s="100"/>
    </row>
    <row r="554" spans="33:35" ht="15.75" customHeight="1" x14ac:dyDescent="0.25">
      <c r="AG554" s="38"/>
      <c r="AI554" s="100"/>
    </row>
    <row r="555" spans="33:35" ht="15.75" customHeight="1" x14ac:dyDescent="0.25">
      <c r="AG555" s="38"/>
      <c r="AI555" s="100"/>
    </row>
    <row r="556" spans="33:35" ht="15.75" customHeight="1" x14ac:dyDescent="0.25">
      <c r="AG556" s="38"/>
      <c r="AI556" s="100"/>
    </row>
    <row r="557" spans="33:35" ht="15.75" customHeight="1" x14ac:dyDescent="0.25">
      <c r="AG557" s="38"/>
      <c r="AI557" s="100"/>
    </row>
    <row r="558" spans="33:35" ht="15.75" customHeight="1" x14ac:dyDescent="0.25">
      <c r="AG558" s="38"/>
      <c r="AI558" s="100"/>
    </row>
    <row r="559" spans="33:35" ht="15.75" customHeight="1" x14ac:dyDescent="0.25">
      <c r="AG559" s="38"/>
      <c r="AI559" s="100"/>
    </row>
    <row r="560" spans="33:35" ht="15.75" customHeight="1" x14ac:dyDescent="0.25">
      <c r="AG560" s="38"/>
      <c r="AI560" s="100"/>
    </row>
    <row r="561" spans="33:35" ht="15.75" customHeight="1" x14ac:dyDescent="0.25">
      <c r="AG561" s="38"/>
      <c r="AI561" s="100"/>
    </row>
    <row r="562" spans="33:35" ht="15.75" customHeight="1" x14ac:dyDescent="0.25">
      <c r="AG562" s="38"/>
      <c r="AI562" s="100"/>
    </row>
    <row r="563" spans="33:35" ht="15.75" customHeight="1" x14ac:dyDescent="0.25">
      <c r="AG563" s="38"/>
      <c r="AI563" s="100"/>
    </row>
    <row r="564" spans="33:35" ht="15.75" customHeight="1" x14ac:dyDescent="0.25">
      <c r="AG564" s="38"/>
      <c r="AI564" s="100"/>
    </row>
    <row r="565" spans="33:35" ht="15.75" customHeight="1" x14ac:dyDescent="0.25">
      <c r="AG565" s="38"/>
      <c r="AI565" s="100"/>
    </row>
    <row r="566" spans="33:35" ht="15.75" customHeight="1" x14ac:dyDescent="0.25">
      <c r="AG566" s="38"/>
      <c r="AI566" s="100"/>
    </row>
    <row r="567" spans="33:35" ht="15.75" customHeight="1" x14ac:dyDescent="0.25">
      <c r="AG567" s="38"/>
      <c r="AI567" s="100"/>
    </row>
    <row r="568" spans="33:35" ht="15.75" customHeight="1" x14ac:dyDescent="0.25">
      <c r="AG568" s="38"/>
      <c r="AI568" s="100"/>
    </row>
    <row r="569" spans="33:35" ht="15.75" customHeight="1" x14ac:dyDescent="0.25">
      <c r="AG569" s="38"/>
      <c r="AI569" s="100"/>
    </row>
    <row r="570" spans="33:35" ht="15.75" customHeight="1" x14ac:dyDescent="0.25">
      <c r="AG570" s="38"/>
      <c r="AI570" s="100"/>
    </row>
    <row r="571" spans="33:35" ht="15.75" customHeight="1" x14ac:dyDescent="0.25">
      <c r="AG571" s="38"/>
      <c r="AI571" s="100"/>
    </row>
    <row r="572" spans="33:35" ht="15.75" customHeight="1" x14ac:dyDescent="0.25">
      <c r="AG572" s="38"/>
      <c r="AI572" s="100"/>
    </row>
    <row r="573" spans="33:35" ht="15.75" customHeight="1" x14ac:dyDescent="0.25">
      <c r="AG573" s="38"/>
      <c r="AI573" s="100"/>
    </row>
    <row r="574" spans="33:35" ht="15.75" customHeight="1" x14ac:dyDescent="0.25">
      <c r="AG574" s="38"/>
      <c r="AI574" s="100"/>
    </row>
    <row r="575" spans="33:35" ht="15.75" customHeight="1" x14ac:dyDescent="0.25">
      <c r="AG575" s="38"/>
      <c r="AI575" s="100"/>
    </row>
    <row r="576" spans="33:35" ht="15.75" customHeight="1" x14ac:dyDescent="0.25">
      <c r="AG576" s="38"/>
      <c r="AI576" s="100"/>
    </row>
    <row r="577" spans="33:35" ht="15.75" customHeight="1" x14ac:dyDescent="0.25">
      <c r="AG577" s="38"/>
      <c r="AI577" s="100"/>
    </row>
    <row r="578" spans="33:35" ht="15.75" customHeight="1" x14ac:dyDescent="0.25">
      <c r="AG578" s="38"/>
      <c r="AI578" s="100"/>
    </row>
    <row r="579" spans="33:35" ht="15.75" customHeight="1" x14ac:dyDescent="0.25">
      <c r="AG579" s="38"/>
      <c r="AI579" s="100"/>
    </row>
    <row r="580" spans="33:35" ht="15.75" customHeight="1" x14ac:dyDescent="0.25">
      <c r="AG580" s="38"/>
      <c r="AI580" s="100"/>
    </row>
    <row r="581" spans="33:35" ht="15.75" customHeight="1" x14ac:dyDescent="0.25">
      <c r="AG581" s="38"/>
      <c r="AI581" s="100"/>
    </row>
    <row r="582" spans="33:35" ht="15.75" customHeight="1" x14ac:dyDescent="0.25">
      <c r="AG582" s="38"/>
      <c r="AI582" s="100"/>
    </row>
    <row r="583" spans="33:35" ht="15.75" customHeight="1" x14ac:dyDescent="0.25">
      <c r="AG583" s="38"/>
      <c r="AI583" s="100"/>
    </row>
    <row r="584" spans="33:35" ht="15.75" customHeight="1" x14ac:dyDescent="0.25">
      <c r="AG584" s="38"/>
      <c r="AI584" s="100"/>
    </row>
    <row r="585" spans="33:35" ht="15.75" customHeight="1" x14ac:dyDescent="0.25">
      <c r="AG585" s="38"/>
      <c r="AI585" s="100"/>
    </row>
    <row r="586" spans="33:35" ht="15.75" customHeight="1" x14ac:dyDescent="0.25">
      <c r="AG586" s="38"/>
      <c r="AI586" s="100"/>
    </row>
    <row r="587" spans="33:35" ht="15.75" customHeight="1" x14ac:dyDescent="0.25">
      <c r="AG587" s="38"/>
      <c r="AI587" s="100"/>
    </row>
    <row r="588" spans="33:35" ht="15.75" customHeight="1" x14ac:dyDescent="0.25">
      <c r="AG588" s="38"/>
      <c r="AI588" s="100"/>
    </row>
    <row r="589" spans="33:35" ht="15.75" customHeight="1" x14ac:dyDescent="0.25">
      <c r="AG589" s="38"/>
      <c r="AI589" s="100"/>
    </row>
    <row r="590" spans="33:35" ht="15.75" customHeight="1" x14ac:dyDescent="0.25">
      <c r="AG590" s="38"/>
      <c r="AI590" s="100"/>
    </row>
    <row r="591" spans="33:35" ht="15.75" customHeight="1" x14ac:dyDescent="0.25">
      <c r="AG591" s="38"/>
      <c r="AI591" s="100"/>
    </row>
    <row r="592" spans="33:35" ht="15.75" customHeight="1" x14ac:dyDescent="0.25">
      <c r="AG592" s="38"/>
      <c r="AI592" s="100"/>
    </row>
    <row r="593" spans="33:35" ht="15.75" customHeight="1" x14ac:dyDescent="0.25">
      <c r="AG593" s="38"/>
      <c r="AI593" s="100"/>
    </row>
    <row r="594" spans="33:35" ht="15.75" customHeight="1" x14ac:dyDescent="0.25">
      <c r="AG594" s="38"/>
      <c r="AI594" s="100"/>
    </row>
    <row r="595" spans="33:35" ht="15.75" customHeight="1" x14ac:dyDescent="0.25">
      <c r="AG595" s="38"/>
      <c r="AI595" s="100"/>
    </row>
    <row r="596" spans="33:35" ht="15.75" customHeight="1" x14ac:dyDescent="0.25">
      <c r="AG596" s="38"/>
      <c r="AI596" s="100"/>
    </row>
    <row r="597" spans="33:35" ht="15.75" customHeight="1" x14ac:dyDescent="0.25">
      <c r="AG597" s="38"/>
      <c r="AI597" s="100"/>
    </row>
    <row r="598" spans="33:35" ht="15.75" customHeight="1" x14ac:dyDescent="0.25">
      <c r="AG598" s="38"/>
      <c r="AI598" s="100"/>
    </row>
    <row r="599" spans="33:35" ht="15.75" customHeight="1" x14ac:dyDescent="0.25">
      <c r="AG599" s="38"/>
      <c r="AI599" s="100"/>
    </row>
    <row r="600" spans="33:35" ht="15.75" customHeight="1" x14ac:dyDescent="0.25">
      <c r="AG600" s="38"/>
      <c r="AI600" s="100"/>
    </row>
    <row r="601" spans="33:35" ht="15.75" customHeight="1" x14ac:dyDescent="0.25">
      <c r="AG601" s="38"/>
      <c r="AI601" s="100"/>
    </row>
    <row r="602" spans="33:35" ht="15.75" customHeight="1" x14ac:dyDescent="0.25">
      <c r="AG602" s="38"/>
      <c r="AI602" s="100"/>
    </row>
    <row r="603" spans="33:35" ht="15.75" customHeight="1" x14ac:dyDescent="0.25">
      <c r="AG603" s="38"/>
      <c r="AI603" s="100"/>
    </row>
    <row r="604" spans="33:35" ht="15.75" customHeight="1" x14ac:dyDescent="0.25">
      <c r="AG604" s="38"/>
      <c r="AI604" s="100"/>
    </row>
    <row r="605" spans="33:35" ht="15.75" customHeight="1" x14ac:dyDescent="0.25">
      <c r="AG605" s="38"/>
      <c r="AI605" s="100"/>
    </row>
    <row r="606" spans="33:35" ht="15.75" customHeight="1" x14ac:dyDescent="0.25">
      <c r="AG606" s="38"/>
      <c r="AI606" s="100"/>
    </row>
    <row r="607" spans="33:35" ht="15.75" customHeight="1" x14ac:dyDescent="0.25">
      <c r="AG607" s="38"/>
      <c r="AI607" s="100"/>
    </row>
    <row r="608" spans="33:35" ht="15.75" customHeight="1" x14ac:dyDescent="0.25">
      <c r="AG608" s="38"/>
      <c r="AI608" s="100"/>
    </row>
    <row r="609" spans="33:35" ht="15.75" customHeight="1" x14ac:dyDescent="0.25">
      <c r="AG609" s="38"/>
      <c r="AI609" s="100"/>
    </row>
    <row r="610" spans="33:35" ht="15.75" customHeight="1" x14ac:dyDescent="0.25">
      <c r="AG610" s="38"/>
      <c r="AI610" s="100"/>
    </row>
    <row r="611" spans="33:35" ht="15.75" customHeight="1" x14ac:dyDescent="0.25">
      <c r="AG611" s="38"/>
      <c r="AI611" s="100"/>
    </row>
    <row r="612" spans="33:35" ht="15.75" customHeight="1" x14ac:dyDescent="0.25">
      <c r="AG612" s="38"/>
      <c r="AI612" s="100"/>
    </row>
    <row r="613" spans="33:35" ht="15.75" customHeight="1" x14ac:dyDescent="0.25">
      <c r="AG613" s="38"/>
      <c r="AI613" s="100"/>
    </row>
    <row r="614" spans="33:35" ht="15.75" customHeight="1" x14ac:dyDescent="0.25">
      <c r="AG614" s="38"/>
      <c r="AI614" s="100"/>
    </row>
    <row r="615" spans="33:35" ht="15.75" customHeight="1" x14ac:dyDescent="0.25">
      <c r="AG615" s="38"/>
      <c r="AI615" s="100"/>
    </row>
    <row r="616" spans="33:35" ht="15.75" customHeight="1" x14ac:dyDescent="0.25">
      <c r="AG616" s="38"/>
      <c r="AI616" s="100"/>
    </row>
    <row r="617" spans="33:35" ht="15.75" customHeight="1" x14ac:dyDescent="0.25">
      <c r="AG617" s="38"/>
      <c r="AI617" s="100"/>
    </row>
    <row r="618" spans="33:35" ht="15.75" customHeight="1" x14ac:dyDescent="0.25">
      <c r="AG618" s="38"/>
      <c r="AI618" s="100"/>
    </row>
    <row r="619" spans="33:35" ht="15.75" customHeight="1" x14ac:dyDescent="0.25">
      <c r="AG619" s="38"/>
      <c r="AI619" s="100"/>
    </row>
    <row r="620" spans="33:35" ht="15.75" customHeight="1" x14ac:dyDescent="0.25">
      <c r="AG620" s="38"/>
      <c r="AI620" s="100"/>
    </row>
    <row r="621" spans="33:35" ht="15.75" customHeight="1" x14ac:dyDescent="0.25">
      <c r="AG621" s="38"/>
      <c r="AI621" s="100"/>
    </row>
    <row r="622" spans="33:35" ht="15.75" customHeight="1" x14ac:dyDescent="0.25">
      <c r="AG622" s="38"/>
      <c r="AI622" s="100"/>
    </row>
    <row r="623" spans="33:35" ht="15.75" customHeight="1" x14ac:dyDescent="0.25">
      <c r="AG623" s="38"/>
      <c r="AI623" s="100"/>
    </row>
    <row r="624" spans="33:35" ht="15.75" customHeight="1" x14ac:dyDescent="0.25">
      <c r="AG624" s="38"/>
      <c r="AI624" s="100"/>
    </row>
    <row r="625" spans="33:35" ht="15.75" customHeight="1" x14ac:dyDescent="0.25">
      <c r="AG625" s="38"/>
      <c r="AI625" s="100"/>
    </row>
    <row r="626" spans="33:35" ht="15.75" customHeight="1" x14ac:dyDescent="0.25">
      <c r="AG626" s="38"/>
      <c r="AI626" s="100"/>
    </row>
    <row r="627" spans="33:35" ht="15.75" customHeight="1" x14ac:dyDescent="0.25">
      <c r="AG627" s="38"/>
      <c r="AI627" s="100"/>
    </row>
    <row r="628" spans="33:35" ht="15.75" customHeight="1" x14ac:dyDescent="0.25">
      <c r="AG628" s="38"/>
      <c r="AI628" s="100"/>
    </row>
    <row r="629" spans="33:35" ht="15.75" customHeight="1" x14ac:dyDescent="0.25">
      <c r="AG629" s="38"/>
      <c r="AI629" s="100"/>
    </row>
    <row r="630" spans="33:35" ht="15.75" customHeight="1" x14ac:dyDescent="0.25">
      <c r="AG630" s="38"/>
      <c r="AI630" s="100"/>
    </row>
    <row r="631" spans="33:35" ht="15.75" customHeight="1" x14ac:dyDescent="0.25">
      <c r="AG631" s="38"/>
      <c r="AI631" s="100"/>
    </row>
    <row r="632" spans="33:35" ht="15.75" customHeight="1" x14ac:dyDescent="0.25">
      <c r="AG632" s="38"/>
      <c r="AI632" s="100"/>
    </row>
    <row r="633" spans="33:35" ht="15.75" customHeight="1" x14ac:dyDescent="0.25">
      <c r="AG633" s="38"/>
      <c r="AI633" s="100"/>
    </row>
    <row r="634" spans="33:35" ht="15.75" customHeight="1" x14ac:dyDescent="0.25">
      <c r="AG634" s="38"/>
      <c r="AI634" s="100"/>
    </row>
    <row r="635" spans="33:35" ht="15.75" customHeight="1" x14ac:dyDescent="0.25">
      <c r="AG635" s="38"/>
      <c r="AI635" s="100"/>
    </row>
    <row r="636" spans="33:35" ht="15.75" customHeight="1" x14ac:dyDescent="0.25">
      <c r="AG636" s="38"/>
      <c r="AI636" s="100"/>
    </row>
    <row r="637" spans="33:35" ht="15.75" customHeight="1" x14ac:dyDescent="0.25">
      <c r="AG637" s="38"/>
      <c r="AI637" s="100"/>
    </row>
    <row r="638" spans="33:35" ht="15.75" customHeight="1" x14ac:dyDescent="0.25">
      <c r="AG638" s="38"/>
      <c r="AI638" s="100"/>
    </row>
    <row r="639" spans="33:35" ht="15.75" customHeight="1" x14ac:dyDescent="0.25">
      <c r="AG639" s="38"/>
      <c r="AI639" s="100"/>
    </row>
    <row r="640" spans="33:35" ht="15.75" customHeight="1" x14ac:dyDescent="0.25">
      <c r="AG640" s="38"/>
      <c r="AI640" s="100"/>
    </row>
    <row r="641" spans="33:35" ht="15.75" customHeight="1" x14ac:dyDescent="0.25">
      <c r="AG641" s="38"/>
      <c r="AI641" s="100"/>
    </row>
    <row r="642" spans="33:35" ht="15.75" customHeight="1" x14ac:dyDescent="0.25">
      <c r="AG642" s="38"/>
      <c r="AI642" s="100"/>
    </row>
    <row r="643" spans="33:35" ht="15.75" customHeight="1" x14ac:dyDescent="0.25">
      <c r="AG643" s="38"/>
      <c r="AI643" s="100"/>
    </row>
    <row r="644" spans="33:35" ht="15.75" customHeight="1" x14ac:dyDescent="0.25">
      <c r="AG644" s="38"/>
      <c r="AI644" s="100"/>
    </row>
    <row r="645" spans="33:35" ht="15.75" customHeight="1" x14ac:dyDescent="0.25">
      <c r="AG645" s="38"/>
      <c r="AI645" s="100"/>
    </row>
    <row r="646" spans="33:35" ht="15.75" customHeight="1" x14ac:dyDescent="0.25">
      <c r="AG646" s="38"/>
      <c r="AI646" s="100"/>
    </row>
    <row r="647" spans="33:35" ht="15.75" customHeight="1" x14ac:dyDescent="0.25">
      <c r="AG647" s="38"/>
      <c r="AI647" s="100"/>
    </row>
    <row r="648" spans="33:35" ht="15.75" customHeight="1" x14ac:dyDescent="0.25">
      <c r="AG648" s="38"/>
      <c r="AI648" s="100"/>
    </row>
    <row r="649" spans="33:35" ht="15.75" customHeight="1" x14ac:dyDescent="0.25">
      <c r="AG649" s="38"/>
      <c r="AI649" s="100"/>
    </row>
    <row r="650" spans="33:35" ht="15.75" customHeight="1" x14ac:dyDescent="0.25">
      <c r="AG650" s="38"/>
      <c r="AI650" s="100"/>
    </row>
    <row r="651" spans="33:35" ht="15.75" customHeight="1" x14ac:dyDescent="0.25">
      <c r="AG651" s="38"/>
      <c r="AI651" s="100"/>
    </row>
    <row r="652" spans="33:35" ht="15.75" customHeight="1" x14ac:dyDescent="0.25">
      <c r="AG652" s="38"/>
      <c r="AI652" s="100"/>
    </row>
    <row r="653" spans="33:35" ht="15.75" customHeight="1" x14ac:dyDescent="0.25">
      <c r="AG653" s="38"/>
      <c r="AI653" s="100"/>
    </row>
    <row r="654" spans="33:35" ht="15.75" customHeight="1" x14ac:dyDescent="0.25">
      <c r="AG654" s="38"/>
      <c r="AI654" s="100"/>
    </row>
    <row r="655" spans="33:35" ht="15.75" customHeight="1" x14ac:dyDescent="0.25">
      <c r="AG655" s="38"/>
      <c r="AI655" s="100"/>
    </row>
    <row r="656" spans="33:35" ht="15.75" customHeight="1" x14ac:dyDescent="0.25">
      <c r="AG656" s="38"/>
      <c r="AI656" s="100"/>
    </row>
    <row r="657" spans="33:35" ht="15.75" customHeight="1" x14ac:dyDescent="0.25">
      <c r="AG657" s="38"/>
      <c r="AI657" s="100"/>
    </row>
    <row r="658" spans="33:35" ht="15.75" customHeight="1" x14ac:dyDescent="0.25">
      <c r="AG658" s="38"/>
      <c r="AI658" s="100"/>
    </row>
    <row r="659" spans="33:35" ht="15.75" customHeight="1" x14ac:dyDescent="0.25">
      <c r="AG659" s="38"/>
      <c r="AI659" s="100"/>
    </row>
    <row r="660" spans="33:35" ht="15.75" customHeight="1" x14ac:dyDescent="0.25">
      <c r="AG660" s="38"/>
      <c r="AI660" s="100"/>
    </row>
    <row r="661" spans="33:35" ht="15.75" customHeight="1" x14ac:dyDescent="0.25">
      <c r="AG661" s="38"/>
      <c r="AI661" s="100"/>
    </row>
    <row r="662" spans="33:35" ht="15.75" customHeight="1" x14ac:dyDescent="0.25">
      <c r="AG662" s="38"/>
      <c r="AI662" s="100"/>
    </row>
    <row r="663" spans="33:35" ht="15.75" customHeight="1" x14ac:dyDescent="0.25">
      <c r="AG663" s="38"/>
      <c r="AI663" s="100"/>
    </row>
    <row r="664" spans="33:35" ht="15.75" customHeight="1" x14ac:dyDescent="0.25">
      <c r="AG664" s="38"/>
      <c r="AI664" s="100"/>
    </row>
    <row r="665" spans="33:35" ht="15.75" customHeight="1" x14ac:dyDescent="0.25">
      <c r="AG665" s="38"/>
      <c r="AI665" s="100"/>
    </row>
    <row r="666" spans="33:35" ht="15.75" customHeight="1" x14ac:dyDescent="0.25">
      <c r="AG666" s="38"/>
      <c r="AI666" s="100"/>
    </row>
    <row r="667" spans="33:35" ht="15.75" customHeight="1" x14ac:dyDescent="0.25">
      <c r="AG667" s="38"/>
      <c r="AI667" s="100"/>
    </row>
    <row r="668" spans="33:35" ht="15.75" customHeight="1" x14ac:dyDescent="0.25">
      <c r="AG668" s="38"/>
      <c r="AI668" s="100"/>
    </row>
    <row r="669" spans="33:35" ht="15.75" customHeight="1" x14ac:dyDescent="0.25">
      <c r="AG669" s="38"/>
      <c r="AI669" s="100"/>
    </row>
    <row r="670" spans="33:35" ht="15.75" customHeight="1" x14ac:dyDescent="0.25">
      <c r="AG670" s="38"/>
      <c r="AI670" s="100"/>
    </row>
    <row r="671" spans="33:35" ht="15.75" customHeight="1" x14ac:dyDescent="0.25">
      <c r="AG671" s="38"/>
      <c r="AI671" s="100"/>
    </row>
    <row r="672" spans="33:35" ht="15.75" customHeight="1" x14ac:dyDescent="0.25">
      <c r="AG672" s="38"/>
      <c r="AI672" s="100"/>
    </row>
    <row r="673" spans="33:35" ht="15.75" customHeight="1" x14ac:dyDescent="0.25">
      <c r="AG673" s="38"/>
      <c r="AI673" s="100"/>
    </row>
    <row r="674" spans="33:35" ht="15.75" customHeight="1" x14ac:dyDescent="0.25">
      <c r="AG674" s="38"/>
      <c r="AI674" s="100"/>
    </row>
    <row r="675" spans="33:35" ht="15.75" customHeight="1" x14ac:dyDescent="0.25">
      <c r="AG675" s="38"/>
      <c r="AI675" s="100"/>
    </row>
    <row r="676" spans="33:35" ht="15.75" customHeight="1" x14ac:dyDescent="0.25">
      <c r="AG676" s="38"/>
      <c r="AI676" s="100"/>
    </row>
    <row r="677" spans="33:35" ht="15.75" customHeight="1" x14ac:dyDescent="0.25">
      <c r="AG677" s="38"/>
      <c r="AI677" s="100"/>
    </row>
    <row r="678" spans="33:35" ht="15.75" customHeight="1" x14ac:dyDescent="0.25">
      <c r="AG678" s="38"/>
      <c r="AI678" s="100"/>
    </row>
    <row r="679" spans="33:35" ht="15.75" customHeight="1" x14ac:dyDescent="0.25">
      <c r="AG679" s="38"/>
      <c r="AI679" s="100"/>
    </row>
    <row r="680" spans="33:35" ht="15.75" customHeight="1" x14ac:dyDescent="0.25">
      <c r="AG680" s="38"/>
      <c r="AI680" s="100"/>
    </row>
    <row r="681" spans="33:35" ht="15.75" customHeight="1" x14ac:dyDescent="0.25">
      <c r="AG681" s="38"/>
      <c r="AI681" s="100"/>
    </row>
    <row r="682" spans="33:35" ht="15.75" customHeight="1" x14ac:dyDescent="0.25">
      <c r="AG682" s="38"/>
      <c r="AI682" s="100"/>
    </row>
    <row r="683" spans="33:35" ht="15.75" customHeight="1" x14ac:dyDescent="0.25">
      <c r="AG683" s="38"/>
      <c r="AI683" s="100"/>
    </row>
    <row r="684" spans="33:35" ht="15.75" customHeight="1" x14ac:dyDescent="0.25">
      <c r="AG684" s="38"/>
      <c r="AI684" s="100"/>
    </row>
    <row r="685" spans="33:35" ht="15.75" customHeight="1" x14ac:dyDescent="0.25">
      <c r="AG685" s="38"/>
      <c r="AI685" s="100"/>
    </row>
    <row r="686" spans="33:35" ht="15.75" customHeight="1" x14ac:dyDescent="0.25">
      <c r="AG686" s="38"/>
      <c r="AI686" s="100"/>
    </row>
    <row r="687" spans="33:35" ht="15.75" customHeight="1" x14ac:dyDescent="0.25">
      <c r="AG687" s="38"/>
      <c r="AI687" s="100"/>
    </row>
    <row r="688" spans="33:35" ht="15.75" customHeight="1" x14ac:dyDescent="0.25">
      <c r="AG688" s="38"/>
      <c r="AI688" s="100"/>
    </row>
    <row r="689" spans="33:35" ht="15.75" customHeight="1" x14ac:dyDescent="0.25">
      <c r="AG689" s="38"/>
      <c r="AI689" s="100"/>
    </row>
    <row r="690" spans="33:35" ht="15.75" customHeight="1" x14ac:dyDescent="0.25">
      <c r="AG690" s="38"/>
      <c r="AI690" s="100"/>
    </row>
    <row r="691" spans="33:35" ht="15.75" customHeight="1" x14ac:dyDescent="0.25">
      <c r="AG691" s="38"/>
      <c r="AI691" s="100"/>
    </row>
    <row r="692" spans="33:35" ht="15.75" customHeight="1" x14ac:dyDescent="0.25">
      <c r="AG692" s="38"/>
      <c r="AI692" s="100"/>
    </row>
    <row r="693" spans="33:35" ht="15.75" customHeight="1" x14ac:dyDescent="0.25">
      <c r="AG693" s="38"/>
      <c r="AI693" s="100"/>
    </row>
    <row r="694" spans="33:35" ht="15.75" customHeight="1" x14ac:dyDescent="0.25">
      <c r="AG694" s="38"/>
      <c r="AI694" s="100"/>
    </row>
    <row r="695" spans="33:35" ht="15.75" customHeight="1" x14ac:dyDescent="0.25">
      <c r="AG695" s="38"/>
      <c r="AI695" s="100"/>
    </row>
    <row r="696" spans="33:35" ht="15.75" customHeight="1" x14ac:dyDescent="0.25">
      <c r="AG696" s="38"/>
      <c r="AI696" s="100"/>
    </row>
    <row r="697" spans="33:35" ht="15.75" customHeight="1" x14ac:dyDescent="0.25">
      <c r="AG697" s="38"/>
      <c r="AI697" s="100"/>
    </row>
    <row r="698" spans="33:35" ht="15.75" customHeight="1" x14ac:dyDescent="0.25">
      <c r="AG698" s="38"/>
      <c r="AI698" s="100"/>
    </row>
    <row r="699" spans="33:35" ht="15.75" customHeight="1" x14ac:dyDescent="0.25">
      <c r="AG699" s="38"/>
      <c r="AI699" s="100"/>
    </row>
    <row r="700" spans="33:35" ht="15.75" customHeight="1" x14ac:dyDescent="0.25">
      <c r="AG700" s="38"/>
      <c r="AI700" s="100"/>
    </row>
    <row r="701" spans="33:35" ht="15.75" customHeight="1" x14ac:dyDescent="0.25">
      <c r="AG701" s="38"/>
      <c r="AI701" s="100"/>
    </row>
    <row r="702" spans="33:35" ht="15.75" customHeight="1" x14ac:dyDescent="0.25">
      <c r="AG702" s="38"/>
      <c r="AI702" s="100"/>
    </row>
    <row r="703" spans="33:35" ht="15.75" customHeight="1" x14ac:dyDescent="0.25">
      <c r="AG703" s="38"/>
      <c r="AI703" s="100"/>
    </row>
    <row r="704" spans="33:35" ht="15.75" customHeight="1" x14ac:dyDescent="0.25">
      <c r="AG704" s="38"/>
      <c r="AI704" s="100"/>
    </row>
    <row r="705" spans="33:35" ht="15.75" customHeight="1" x14ac:dyDescent="0.25">
      <c r="AG705" s="38"/>
      <c r="AI705" s="100"/>
    </row>
    <row r="706" spans="33:35" ht="15.75" customHeight="1" x14ac:dyDescent="0.25">
      <c r="AG706" s="38"/>
      <c r="AI706" s="100"/>
    </row>
    <row r="707" spans="33:35" ht="15.75" customHeight="1" x14ac:dyDescent="0.25">
      <c r="AG707" s="38"/>
      <c r="AI707" s="100"/>
    </row>
    <row r="708" spans="33:35" ht="15.75" customHeight="1" x14ac:dyDescent="0.25">
      <c r="AG708" s="38"/>
      <c r="AI708" s="100"/>
    </row>
    <row r="709" spans="33:35" ht="15.75" customHeight="1" x14ac:dyDescent="0.25">
      <c r="AG709" s="38"/>
      <c r="AI709" s="100"/>
    </row>
    <row r="710" spans="33:35" ht="15.75" customHeight="1" x14ac:dyDescent="0.25">
      <c r="AG710" s="38"/>
      <c r="AI710" s="100"/>
    </row>
    <row r="711" spans="33:35" ht="15.75" customHeight="1" x14ac:dyDescent="0.25">
      <c r="AG711" s="38"/>
      <c r="AI711" s="100"/>
    </row>
    <row r="712" spans="33:35" ht="15.75" customHeight="1" x14ac:dyDescent="0.25">
      <c r="AG712" s="38"/>
      <c r="AI712" s="100"/>
    </row>
    <row r="713" spans="33:35" ht="15.75" customHeight="1" x14ac:dyDescent="0.25">
      <c r="AG713" s="38"/>
      <c r="AI713" s="100"/>
    </row>
    <row r="714" spans="33:35" ht="15.75" customHeight="1" x14ac:dyDescent="0.25">
      <c r="AG714" s="38"/>
      <c r="AI714" s="100"/>
    </row>
    <row r="715" spans="33:35" ht="15.75" customHeight="1" x14ac:dyDescent="0.25">
      <c r="AG715" s="38"/>
      <c r="AI715" s="100"/>
    </row>
    <row r="716" spans="33:35" ht="15.75" customHeight="1" x14ac:dyDescent="0.25">
      <c r="AG716" s="38"/>
      <c r="AI716" s="100"/>
    </row>
    <row r="717" spans="33:35" ht="15.75" customHeight="1" x14ac:dyDescent="0.25">
      <c r="AG717" s="38"/>
      <c r="AI717" s="100"/>
    </row>
    <row r="718" spans="33:35" ht="15.75" customHeight="1" x14ac:dyDescent="0.25">
      <c r="AG718" s="38"/>
      <c r="AI718" s="100"/>
    </row>
    <row r="719" spans="33:35" ht="15.75" customHeight="1" x14ac:dyDescent="0.25">
      <c r="AG719" s="38"/>
      <c r="AI719" s="100"/>
    </row>
    <row r="720" spans="33:35" ht="15.75" customHeight="1" x14ac:dyDescent="0.25">
      <c r="AG720" s="38"/>
      <c r="AI720" s="100"/>
    </row>
    <row r="721" spans="33:35" ht="15.75" customHeight="1" x14ac:dyDescent="0.25">
      <c r="AG721" s="38"/>
      <c r="AI721" s="100"/>
    </row>
    <row r="722" spans="33:35" ht="15.75" customHeight="1" x14ac:dyDescent="0.25">
      <c r="AG722" s="38"/>
      <c r="AI722" s="100"/>
    </row>
    <row r="723" spans="33:35" ht="15.75" customHeight="1" x14ac:dyDescent="0.25">
      <c r="AG723" s="38"/>
      <c r="AI723" s="100"/>
    </row>
    <row r="724" spans="33:35" ht="15.75" customHeight="1" x14ac:dyDescent="0.25">
      <c r="AG724" s="38"/>
      <c r="AI724" s="100"/>
    </row>
    <row r="725" spans="33:35" ht="15.75" customHeight="1" x14ac:dyDescent="0.25">
      <c r="AG725" s="38"/>
      <c r="AI725" s="100"/>
    </row>
    <row r="726" spans="33:35" ht="15.75" customHeight="1" x14ac:dyDescent="0.25">
      <c r="AG726" s="38"/>
      <c r="AI726" s="100"/>
    </row>
    <row r="727" spans="33:35" ht="15.75" customHeight="1" x14ac:dyDescent="0.25">
      <c r="AG727" s="38"/>
      <c r="AI727" s="100"/>
    </row>
    <row r="728" spans="33:35" ht="15.75" customHeight="1" x14ac:dyDescent="0.25">
      <c r="AG728" s="38"/>
      <c r="AI728" s="100"/>
    </row>
    <row r="729" spans="33:35" ht="15.75" customHeight="1" x14ac:dyDescent="0.25">
      <c r="AG729" s="38"/>
      <c r="AI729" s="100"/>
    </row>
    <row r="730" spans="33:35" ht="15.75" customHeight="1" x14ac:dyDescent="0.25">
      <c r="AG730" s="38"/>
      <c r="AI730" s="100"/>
    </row>
    <row r="731" spans="33:35" ht="15.75" customHeight="1" x14ac:dyDescent="0.25">
      <c r="AG731" s="38"/>
      <c r="AI731" s="100"/>
    </row>
    <row r="732" spans="33:35" ht="15.75" customHeight="1" x14ac:dyDescent="0.25">
      <c r="AG732" s="38"/>
      <c r="AI732" s="100"/>
    </row>
    <row r="733" spans="33:35" ht="15.75" customHeight="1" x14ac:dyDescent="0.25">
      <c r="AG733" s="38"/>
      <c r="AI733" s="100"/>
    </row>
    <row r="734" spans="33:35" ht="15.75" customHeight="1" x14ac:dyDescent="0.25">
      <c r="AG734" s="38"/>
      <c r="AI734" s="100"/>
    </row>
    <row r="735" spans="33:35" ht="15.75" customHeight="1" x14ac:dyDescent="0.25">
      <c r="AG735" s="38"/>
      <c r="AI735" s="100"/>
    </row>
    <row r="736" spans="33:35" ht="15.75" customHeight="1" x14ac:dyDescent="0.25">
      <c r="AG736" s="38"/>
      <c r="AI736" s="100"/>
    </row>
    <row r="737" spans="33:35" ht="15.75" customHeight="1" x14ac:dyDescent="0.25">
      <c r="AG737" s="38"/>
      <c r="AI737" s="100"/>
    </row>
    <row r="738" spans="33:35" ht="15.75" customHeight="1" x14ac:dyDescent="0.25">
      <c r="AG738" s="38"/>
      <c r="AI738" s="100"/>
    </row>
    <row r="739" spans="33:35" ht="15.75" customHeight="1" x14ac:dyDescent="0.25">
      <c r="AG739" s="38"/>
      <c r="AI739" s="100"/>
    </row>
    <row r="740" spans="33:35" ht="15.75" customHeight="1" x14ac:dyDescent="0.25">
      <c r="AG740" s="38"/>
      <c r="AI740" s="100"/>
    </row>
    <row r="741" spans="33:35" ht="15.75" customHeight="1" x14ac:dyDescent="0.25">
      <c r="AG741" s="38"/>
      <c r="AI741" s="100"/>
    </row>
    <row r="742" spans="33:35" ht="15.75" customHeight="1" x14ac:dyDescent="0.25">
      <c r="AG742" s="38"/>
      <c r="AI742" s="100"/>
    </row>
    <row r="743" spans="33:35" ht="15.75" customHeight="1" x14ac:dyDescent="0.25">
      <c r="AG743" s="38"/>
      <c r="AI743" s="100"/>
    </row>
    <row r="744" spans="33:35" ht="15.75" customHeight="1" x14ac:dyDescent="0.25">
      <c r="AG744" s="38"/>
      <c r="AI744" s="100"/>
    </row>
    <row r="745" spans="33:35" ht="15.75" customHeight="1" x14ac:dyDescent="0.25">
      <c r="AG745" s="38"/>
      <c r="AI745" s="100"/>
    </row>
    <row r="746" spans="33:35" ht="15.75" customHeight="1" x14ac:dyDescent="0.25">
      <c r="AG746" s="38"/>
      <c r="AI746" s="100"/>
    </row>
    <row r="747" spans="33:35" ht="15.75" customHeight="1" x14ac:dyDescent="0.25">
      <c r="AG747" s="38"/>
      <c r="AI747" s="100"/>
    </row>
    <row r="748" spans="33:35" ht="15.75" customHeight="1" x14ac:dyDescent="0.25">
      <c r="AG748" s="38"/>
      <c r="AI748" s="100"/>
    </row>
    <row r="749" spans="33:35" ht="15.75" customHeight="1" x14ac:dyDescent="0.25">
      <c r="AG749" s="38"/>
      <c r="AI749" s="100"/>
    </row>
    <row r="750" spans="33:35" ht="15.75" customHeight="1" x14ac:dyDescent="0.25">
      <c r="AG750" s="38"/>
      <c r="AI750" s="100"/>
    </row>
    <row r="751" spans="33:35" ht="15.75" customHeight="1" x14ac:dyDescent="0.25">
      <c r="AG751" s="38"/>
      <c r="AI751" s="100"/>
    </row>
    <row r="752" spans="33:35" ht="15.75" customHeight="1" x14ac:dyDescent="0.25">
      <c r="AG752" s="38"/>
      <c r="AI752" s="100"/>
    </row>
    <row r="753" spans="33:35" ht="15.75" customHeight="1" x14ac:dyDescent="0.25">
      <c r="AG753" s="38"/>
      <c r="AI753" s="100"/>
    </row>
    <row r="754" spans="33:35" ht="15.75" customHeight="1" x14ac:dyDescent="0.25">
      <c r="AG754" s="38"/>
      <c r="AI754" s="100"/>
    </row>
    <row r="755" spans="33:35" ht="15.75" customHeight="1" x14ac:dyDescent="0.25">
      <c r="AG755" s="38"/>
      <c r="AI755" s="100"/>
    </row>
    <row r="756" spans="33:35" ht="15.75" customHeight="1" x14ac:dyDescent="0.25">
      <c r="AG756" s="38"/>
      <c r="AI756" s="100"/>
    </row>
    <row r="757" spans="33:35" ht="15.75" customHeight="1" x14ac:dyDescent="0.25">
      <c r="AG757" s="38"/>
      <c r="AI757" s="100"/>
    </row>
    <row r="758" spans="33:35" ht="15.75" customHeight="1" x14ac:dyDescent="0.25">
      <c r="AG758" s="38"/>
      <c r="AI758" s="100"/>
    </row>
    <row r="759" spans="33:35" ht="15.75" customHeight="1" x14ac:dyDescent="0.25">
      <c r="AG759" s="38"/>
      <c r="AI759" s="100"/>
    </row>
    <row r="760" spans="33:35" ht="15.75" customHeight="1" x14ac:dyDescent="0.25">
      <c r="AG760" s="38"/>
      <c r="AI760" s="100"/>
    </row>
    <row r="761" spans="33:35" ht="15.75" customHeight="1" x14ac:dyDescent="0.25">
      <c r="AG761" s="38"/>
      <c r="AI761" s="100"/>
    </row>
    <row r="762" spans="33:35" ht="15.75" customHeight="1" x14ac:dyDescent="0.25">
      <c r="AG762" s="38"/>
      <c r="AI762" s="100"/>
    </row>
    <row r="763" spans="33:35" ht="15.75" customHeight="1" x14ac:dyDescent="0.25">
      <c r="AG763" s="38"/>
      <c r="AI763" s="100"/>
    </row>
    <row r="764" spans="33:35" ht="15.75" customHeight="1" x14ac:dyDescent="0.25">
      <c r="AG764" s="38"/>
      <c r="AI764" s="100"/>
    </row>
    <row r="765" spans="33:35" ht="15.75" customHeight="1" x14ac:dyDescent="0.25">
      <c r="AG765" s="38"/>
      <c r="AI765" s="100"/>
    </row>
    <row r="766" spans="33:35" ht="15.75" customHeight="1" x14ac:dyDescent="0.25">
      <c r="AG766" s="38"/>
      <c r="AI766" s="100"/>
    </row>
    <row r="767" spans="33:35" ht="15.75" customHeight="1" x14ac:dyDescent="0.25">
      <c r="AG767" s="38"/>
      <c r="AI767" s="100"/>
    </row>
    <row r="768" spans="33:35" ht="15.75" customHeight="1" x14ac:dyDescent="0.25">
      <c r="AG768" s="38"/>
      <c r="AI768" s="100"/>
    </row>
    <row r="769" spans="33:35" ht="15.75" customHeight="1" x14ac:dyDescent="0.25">
      <c r="AG769" s="38"/>
      <c r="AI769" s="100"/>
    </row>
    <row r="770" spans="33:35" ht="15.75" customHeight="1" x14ac:dyDescent="0.25">
      <c r="AG770" s="38"/>
      <c r="AI770" s="100"/>
    </row>
    <row r="771" spans="33:35" ht="15.75" customHeight="1" x14ac:dyDescent="0.25">
      <c r="AG771" s="38"/>
      <c r="AI771" s="100"/>
    </row>
    <row r="772" spans="33:35" ht="15.75" customHeight="1" x14ac:dyDescent="0.25">
      <c r="AG772" s="38"/>
      <c r="AI772" s="100"/>
    </row>
    <row r="773" spans="33:35" ht="15.75" customHeight="1" x14ac:dyDescent="0.25">
      <c r="AG773" s="38"/>
      <c r="AI773" s="100"/>
    </row>
    <row r="774" spans="33:35" ht="15.75" customHeight="1" x14ac:dyDescent="0.25">
      <c r="AG774" s="38"/>
      <c r="AI774" s="100"/>
    </row>
    <row r="775" spans="33:35" ht="15.75" customHeight="1" x14ac:dyDescent="0.25">
      <c r="AG775" s="38"/>
      <c r="AI775" s="100"/>
    </row>
    <row r="776" spans="33:35" ht="15.75" customHeight="1" x14ac:dyDescent="0.25">
      <c r="AG776" s="38"/>
      <c r="AI776" s="100"/>
    </row>
    <row r="777" spans="33:35" ht="15.75" customHeight="1" x14ac:dyDescent="0.25">
      <c r="AG777" s="38"/>
      <c r="AI777" s="100"/>
    </row>
    <row r="778" spans="33:35" ht="15.75" customHeight="1" x14ac:dyDescent="0.25">
      <c r="AG778" s="38"/>
      <c r="AI778" s="100"/>
    </row>
    <row r="779" spans="33:35" ht="15.75" customHeight="1" x14ac:dyDescent="0.25">
      <c r="AG779" s="38"/>
      <c r="AI779" s="100"/>
    </row>
    <row r="780" spans="33:35" ht="15.75" customHeight="1" x14ac:dyDescent="0.25">
      <c r="AG780" s="38"/>
      <c r="AI780" s="100"/>
    </row>
    <row r="781" spans="33:35" ht="15.75" customHeight="1" x14ac:dyDescent="0.25">
      <c r="AG781" s="38"/>
      <c r="AI781" s="100"/>
    </row>
    <row r="782" spans="33:35" ht="15.75" customHeight="1" x14ac:dyDescent="0.25">
      <c r="AG782" s="38"/>
      <c r="AI782" s="100"/>
    </row>
    <row r="783" spans="33:35" ht="15.75" customHeight="1" x14ac:dyDescent="0.25">
      <c r="AG783" s="38"/>
      <c r="AI783" s="100"/>
    </row>
    <row r="784" spans="33:35" ht="15.75" customHeight="1" x14ac:dyDescent="0.25">
      <c r="AG784" s="38"/>
      <c r="AI784" s="100"/>
    </row>
    <row r="785" spans="33:35" ht="15.75" customHeight="1" x14ac:dyDescent="0.25">
      <c r="AG785" s="38"/>
      <c r="AI785" s="100"/>
    </row>
    <row r="786" spans="33:35" ht="15.75" customHeight="1" x14ac:dyDescent="0.25">
      <c r="AG786" s="38"/>
      <c r="AI786" s="100"/>
    </row>
    <row r="787" spans="33:35" ht="15.75" customHeight="1" x14ac:dyDescent="0.25">
      <c r="AG787" s="38"/>
      <c r="AI787" s="100"/>
    </row>
    <row r="788" spans="33:35" ht="15.75" customHeight="1" x14ac:dyDescent="0.25">
      <c r="AG788" s="38"/>
      <c r="AI788" s="100"/>
    </row>
    <row r="789" spans="33:35" ht="15.75" customHeight="1" x14ac:dyDescent="0.25">
      <c r="AG789" s="38"/>
      <c r="AI789" s="100"/>
    </row>
    <row r="790" spans="33:35" ht="15.75" customHeight="1" x14ac:dyDescent="0.25">
      <c r="AG790" s="38"/>
      <c r="AI790" s="100"/>
    </row>
    <row r="791" spans="33:35" ht="15.75" customHeight="1" x14ac:dyDescent="0.25">
      <c r="AG791" s="38"/>
      <c r="AI791" s="100"/>
    </row>
    <row r="792" spans="33:35" ht="15.75" customHeight="1" x14ac:dyDescent="0.25">
      <c r="AG792" s="38"/>
      <c r="AI792" s="100"/>
    </row>
    <row r="793" spans="33:35" ht="15.75" customHeight="1" x14ac:dyDescent="0.25">
      <c r="AG793" s="38"/>
      <c r="AI793" s="100"/>
    </row>
    <row r="794" spans="33:35" ht="15.75" customHeight="1" x14ac:dyDescent="0.25">
      <c r="AG794" s="38"/>
      <c r="AI794" s="100"/>
    </row>
    <row r="795" spans="33:35" ht="15.75" customHeight="1" x14ac:dyDescent="0.25">
      <c r="AG795" s="38"/>
      <c r="AI795" s="100"/>
    </row>
    <row r="796" spans="33:35" ht="15.75" customHeight="1" x14ac:dyDescent="0.25">
      <c r="AG796" s="38"/>
      <c r="AI796" s="100"/>
    </row>
    <row r="797" spans="33:35" ht="15.75" customHeight="1" x14ac:dyDescent="0.25">
      <c r="AG797" s="38"/>
      <c r="AI797" s="100"/>
    </row>
    <row r="798" spans="33:35" ht="15.75" customHeight="1" x14ac:dyDescent="0.25">
      <c r="AG798" s="38"/>
      <c r="AI798" s="100"/>
    </row>
    <row r="799" spans="33:35" ht="15.75" customHeight="1" x14ac:dyDescent="0.25">
      <c r="AG799" s="38"/>
      <c r="AI799" s="100"/>
    </row>
    <row r="800" spans="33:35" ht="15.75" customHeight="1" x14ac:dyDescent="0.25">
      <c r="AG800" s="38"/>
      <c r="AI800" s="100"/>
    </row>
    <row r="801" spans="33:35" ht="15.75" customHeight="1" x14ac:dyDescent="0.25">
      <c r="AG801" s="38"/>
      <c r="AI801" s="100"/>
    </row>
    <row r="802" spans="33:35" ht="15.75" customHeight="1" x14ac:dyDescent="0.25">
      <c r="AG802" s="38"/>
      <c r="AI802" s="100"/>
    </row>
    <row r="803" spans="33:35" ht="15.75" customHeight="1" x14ac:dyDescent="0.25">
      <c r="AG803" s="38"/>
      <c r="AI803" s="100"/>
    </row>
    <row r="804" spans="33:35" ht="15.75" customHeight="1" x14ac:dyDescent="0.25">
      <c r="AG804" s="38"/>
      <c r="AI804" s="100"/>
    </row>
    <row r="805" spans="33:35" ht="15.75" customHeight="1" x14ac:dyDescent="0.25">
      <c r="AG805" s="38"/>
      <c r="AI805" s="100"/>
    </row>
    <row r="806" spans="33:35" ht="15.75" customHeight="1" x14ac:dyDescent="0.25">
      <c r="AG806" s="38"/>
      <c r="AI806" s="100"/>
    </row>
    <row r="807" spans="33:35" ht="15.75" customHeight="1" x14ac:dyDescent="0.25">
      <c r="AG807" s="38"/>
      <c r="AI807" s="100"/>
    </row>
    <row r="808" spans="33:35" ht="15.75" customHeight="1" x14ac:dyDescent="0.25">
      <c r="AG808" s="38"/>
      <c r="AI808" s="100"/>
    </row>
    <row r="809" spans="33:35" ht="15.75" customHeight="1" x14ac:dyDescent="0.25">
      <c r="AG809" s="38"/>
      <c r="AI809" s="100"/>
    </row>
    <row r="810" spans="33:35" ht="15.75" customHeight="1" x14ac:dyDescent="0.25">
      <c r="AG810" s="38"/>
      <c r="AI810" s="100"/>
    </row>
    <row r="811" spans="33:35" ht="15.75" customHeight="1" x14ac:dyDescent="0.25">
      <c r="AG811" s="38"/>
      <c r="AI811" s="100"/>
    </row>
    <row r="812" spans="33:35" ht="15.75" customHeight="1" x14ac:dyDescent="0.25">
      <c r="AG812" s="38"/>
      <c r="AI812" s="100"/>
    </row>
    <row r="813" spans="33:35" ht="15.75" customHeight="1" x14ac:dyDescent="0.25">
      <c r="AG813" s="38"/>
      <c r="AI813" s="100"/>
    </row>
    <row r="814" spans="33:35" ht="15.75" customHeight="1" x14ac:dyDescent="0.25">
      <c r="AG814" s="38"/>
      <c r="AI814" s="100"/>
    </row>
    <row r="815" spans="33:35" ht="15.75" customHeight="1" x14ac:dyDescent="0.25">
      <c r="AG815" s="38"/>
      <c r="AI815" s="100"/>
    </row>
    <row r="816" spans="33:35" ht="15.75" customHeight="1" x14ac:dyDescent="0.25">
      <c r="AG816" s="38"/>
      <c r="AI816" s="100"/>
    </row>
    <row r="817" spans="33:35" ht="15.75" customHeight="1" x14ac:dyDescent="0.25">
      <c r="AG817" s="38"/>
      <c r="AI817" s="100"/>
    </row>
    <row r="818" spans="33:35" ht="15.75" customHeight="1" x14ac:dyDescent="0.25">
      <c r="AG818" s="38"/>
      <c r="AI818" s="100"/>
    </row>
    <row r="819" spans="33:35" ht="15.75" customHeight="1" x14ac:dyDescent="0.25">
      <c r="AG819" s="38"/>
      <c r="AI819" s="100"/>
    </row>
    <row r="820" spans="33:35" ht="15.75" customHeight="1" x14ac:dyDescent="0.25">
      <c r="AG820" s="38"/>
      <c r="AI820" s="100"/>
    </row>
    <row r="821" spans="33:35" ht="15.75" customHeight="1" x14ac:dyDescent="0.25">
      <c r="AG821" s="38"/>
      <c r="AI821" s="100"/>
    </row>
    <row r="822" spans="33:35" ht="15.75" customHeight="1" x14ac:dyDescent="0.25">
      <c r="AG822" s="38"/>
      <c r="AI822" s="100"/>
    </row>
    <row r="823" spans="33:35" ht="15.75" customHeight="1" x14ac:dyDescent="0.25">
      <c r="AG823" s="38"/>
      <c r="AI823" s="100"/>
    </row>
    <row r="824" spans="33:35" ht="15.75" customHeight="1" x14ac:dyDescent="0.25">
      <c r="AG824" s="38"/>
      <c r="AI824" s="100"/>
    </row>
    <row r="825" spans="33:35" ht="15.75" customHeight="1" x14ac:dyDescent="0.25">
      <c r="AG825" s="38"/>
      <c r="AI825" s="100"/>
    </row>
    <row r="826" spans="33:35" ht="15.75" customHeight="1" x14ac:dyDescent="0.25">
      <c r="AG826" s="38"/>
      <c r="AI826" s="100"/>
    </row>
    <row r="827" spans="33:35" ht="15.75" customHeight="1" x14ac:dyDescent="0.25">
      <c r="AG827" s="38"/>
      <c r="AI827" s="100"/>
    </row>
    <row r="828" spans="33:35" ht="15.75" customHeight="1" x14ac:dyDescent="0.25">
      <c r="AG828" s="38"/>
      <c r="AI828" s="100"/>
    </row>
    <row r="829" spans="33:35" ht="15.75" customHeight="1" x14ac:dyDescent="0.25">
      <c r="AG829" s="38"/>
      <c r="AI829" s="100"/>
    </row>
    <row r="830" spans="33:35" ht="15.75" customHeight="1" x14ac:dyDescent="0.25">
      <c r="AG830" s="38"/>
      <c r="AI830" s="100"/>
    </row>
    <row r="831" spans="33:35" ht="15.75" customHeight="1" x14ac:dyDescent="0.25">
      <c r="AG831" s="38"/>
      <c r="AI831" s="100"/>
    </row>
    <row r="832" spans="33:35" ht="15.75" customHeight="1" x14ac:dyDescent="0.25">
      <c r="AG832" s="38"/>
      <c r="AI832" s="100"/>
    </row>
    <row r="833" spans="33:35" ht="15.75" customHeight="1" x14ac:dyDescent="0.25">
      <c r="AG833" s="38"/>
      <c r="AI833" s="100"/>
    </row>
    <row r="834" spans="33:35" ht="15.75" customHeight="1" x14ac:dyDescent="0.25">
      <c r="AG834" s="38"/>
      <c r="AI834" s="100"/>
    </row>
    <row r="835" spans="33:35" ht="15.75" customHeight="1" x14ac:dyDescent="0.25">
      <c r="AG835" s="38"/>
      <c r="AI835" s="100"/>
    </row>
    <row r="836" spans="33:35" ht="15.75" customHeight="1" x14ac:dyDescent="0.25">
      <c r="AG836" s="38"/>
      <c r="AI836" s="100"/>
    </row>
    <row r="837" spans="33:35" ht="15.75" customHeight="1" x14ac:dyDescent="0.25">
      <c r="AG837" s="38"/>
      <c r="AI837" s="100"/>
    </row>
    <row r="838" spans="33:35" ht="15.75" customHeight="1" x14ac:dyDescent="0.25">
      <c r="AG838" s="38"/>
      <c r="AI838" s="100"/>
    </row>
    <row r="839" spans="33:35" ht="15.75" customHeight="1" x14ac:dyDescent="0.25">
      <c r="AG839" s="38"/>
      <c r="AI839" s="100"/>
    </row>
    <row r="840" spans="33:35" ht="15.75" customHeight="1" x14ac:dyDescent="0.25">
      <c r="AG840" s="38"/>
      <c r="AI840" s="100"/>
    </row>
    <row r="841" spans="33:35" ht="15.75" customHeight="1" x14ac:dyDescent="0.25">
      <c r="AG841" s="38"/>
      <c r="AI841" s="100"/>
    </row>
    <row r="842" spans="33:35" ht="15.75" customHeight="1" x14ac:dyDescent="0.25">
      <c r="AG842" s="38"/>
      <c r="AI842" s="100"/>
    </row>
    <row r="843" spans="33:35" ht="15.75" customHeight="1" x14ac:dyDescent="0.25">
      <c r="AG843" s="38"/>
      <c r="AI843" s="100"/>
    </row>
    <row r="844" spans="33:35" ht="15.75" customHeight="1" x14ac:dyDescent="0.25">
      <c r="AG844" s="38"/>
      <c r="AI844" s="100"/>
    </row>
    <row r="845" spans="33:35" ht="15.75" customHeight="1" x14ac:dyDescent="0.25">
      <c r="AG845" s="38"/>
      <c r="AI845" s="100"/>
    </row>
    <row r="846" spans="33:35" ht="15.75" customHeight="1" x14ac:dyDescent="0.25">
      <c r="AG846" s="38"/>
      <c r="AI846" s="100"/>
    </row>
    <row r="847" spans="33:35" ht="15.75" customHeight="1" x14ac:dyDescent="0.25">
      <c r="AG847" s="38"/>
      <c r="AI847" s="100"/>
    </row>
    <row r="848" spans="33:35" ht="15.75" customHeight="1" x14ac:dyDescent="0.25">
      <c r="AG848" s="38"/>
      <c r="AI848" s="100"/>
    </row>
    <row r="849" spans="33:35" ht="15.75" customHeight="1" x14ac:dyDescent="0.25">
      <c r="AG849" s="38"/>
      <c r="AI849" s="100"/>
    </row>
    <row r="850" spans="33:35" ht="15.75" customHeight="1" x14ac:dyDescent="0.25">
      <c r="AG850" s="38"/>
      <c r="AI850" s="100"/>
    </row>
    <row r="851" spans="33:35" ht="15.75" customHeight="1" x14ac:dyDescent="0.25">
      <c r="AG851" s="38"/>
      <c r="AI851" s="100"/>
    </row>
    <row r="852" spans="33:35" ht="15.75" customHeight="1" x14ac:dyDescent="0.25">
      <c r="AG852" s="38"/>
      <c r="AI852" s="100"/>
    </row>
    <row r="853" spans="33:35" ht="15.75" customHeight="1" x14ac:dyDescent="0.25">
      <c r="AG853" s="38"/>
      <c r="AI853" s="100"/>
    </row>
    <row r="854" spans="33:35" ht="15.75" customHeight="1" x14ac:dyDescent="0.25">
      <c r="AG854" s="38"/>
      <c r="AI854" s="100"/>
    </row>
    <row r="855" spans="33:35" ht="15.75" customHeight="1" x14ac:dyDescent="0.25">
      <c r="AG855" s="38"/>
      <c r="AI855" s="100"/>
    </row>
    <row r="856" spans="33:35" ht="15.75" customHeight="1" x14ac:dyDescent="0.25">
      <c r="AG856" s="38"/>
      <c r="AI856" s="100"/>
    </row>
    <row r="857" spans="33:35" ht="15.75" customHeight="1" x14ac:dyDescent="0.25">
      <c r="AG857" s="38"/>
      <c r="AI857" s="100"/>
    </row>
    <row r="858" spans="33:35" ht="15.75" customHeight="1" x14ac:dyDescent="0.25">
      <c r="AG858" s="38"/>
      <c r="AI858" s="100"/>
    </row>
    <row r="859" spans="33:35" ht="15.75" customHeight="1" x14ac:dyDescent="0.25">
      <c r="AG859" s="38"/>
      <c r="AI859" s="100"/>
    </row>
    <row r="860" spans="33:35" ht="15.75" customHeight="1" x14ac:dyDescent="0.25">
      <c r="AG860" s="38"/>
      <c r="AI860" s="100"/>
    </row>
    <row r="861" spans="33:35" ht="15.75" customHeight="1" x14ac:dyDescent="0.25">
      <c r="AG861" s="38"/>
      <c r="AI861" s="100"/>
    </row>
    <row r="862" spans="33:35" ht="15.75" customHeight="1" x14ac:dyDescent="0.25">
      <c r="AG862" s="38"/>
      <c r="AI862" s="100"/>
    </row>
    <row r="863" spans="33:35" ht="15.75" customHeight="1" x14ac:dyDescent="0.25">
      <c r="AG863" s="38"/>
      <c r="AI863" s="100"/>
    </row>
    <row r="864" spans="33:35" ht="15.75" customHeight="1" x14ac:dyDescent="0.25">
      <c r="AG864" s="38"/>
      <c r="AI864" s="100"/>
    </row>
    <row r="865" spans="33:35" ht="15.75" customHeight="1" x14ac:dyDescent="0.25">
      <c r="AG865" s="38"/>
      <c r="AI865" s="100"/>
    </row>
    <row r="866" spans="33:35" ht="15.75" customHeight="1" x14ac:dyDescent="0.25">
      <c r="AG866" s="38"/>
      <c r="AI866" s="100"/>
    </row>
    <row r="867" spans="33:35" ht="15.75" customHeight="1" x14ac:dyDescent="0.25">
      <c r="AG867" s="38"/>
      <c r="AI867" s="100"/>
    </row>
    <row r="868" spans="33:35" ht="15.75" customHeight="1" x14ac:dyDescent="0.25">
      <c r="AG868" s="38"/>
      <c r="AI868" s="100"/>
    </row>
    <row r="869" spans="33:35" ht="15.75" customHeight="1" x14ac:dyDescent="0.25">
      <c r="AG869" s="38"/>
      <c r="AI869" s="100"/>
    </row>
    <row r="870" spans="33:35" ht="15.75" customHeight="1" x14ac:dyDescent="0.25">
      <c r="AG870" s="38"/>
      <c r="AI870" s="100"/>
    </row>
    <row r="871" spans="33:35" ht="15.75" customHeight="1" x14ac:dyDescent="0.25">
      <c r="AG871" s="38"/>
      <c r="AI871" s="100"/>
    </row>
    <row r="872" spans="33:35" ht="15.75" customHeight="1" x14ac:dyDescent="0.25">
      <c r="AG872" s="38"/>
      <c r="AI872" s="100"/>
    </row>
    <row r="873" spans="33:35" ht="15.75" customHeight="1" x14ac:dyDescent="0.25">
      <c r="AG873" s="38"/>
      <c r="AI873" s="100"/>
    </row>
    <row r="874" spans="33:35" ht="15.75" customHeight="1" x14ac:dyDescent="0.25">
      <c r="AG874" s="38"/>
      <c r="AI874" s="100"/>
    </row>
    <row r="875" spans="33:35" ht="15.75" customHeight="1" x14ac:dyDescent="0.25">
      <c r="AG875" s="38"/>
      <c r="AI875" s="100"/>
    </row>
    <row r="876" spans="33:35" ht="15.75" customHeight="1" x14ac:dyDescent="0.25">
      <c r="AG876" s="38"/>
      <c r="AI876" s="100"/>
    </row>
    <row r="877" spans="33:35" ht="15.75" customHeight="1" x14ac:dyDescent="0.25">
      <c r="AG877" s="38"/>
      <c r="AI877" s="100"/>
    </row>
    <row r="878" spans="33:35" ht="15.75" customHeight="1" x14ac:dyDescent="0.25">
      <c r="AG878" s="38"/>
      <c r="AI878" s="100"/>
    </row>
    <row r="879" spans="33:35" ht="15.75" customHeight="1" x14ac:dyDescent="0.25">
      <c r="AG879" s="38"/>
      <c r="AI879" s="100"/>
    </row>
    <row r="880" spans="33:35" ht="15.75" customHeight="1" x14ac:dyDescent="0.25">
      <c r="AG880" s="38"/>
      <c r="AI880" s="100"/>
    </row>
    <row r="881" spans="33:35" ht="15.75" customHeight="1" x14ac:dyDescent="0.25">
      <c r="AG881" s="38"/>
      <c r="AI881" s="100"/>
    </row>
    <row r="882" spans="33:35" ht="15.75" customHeight="1" x14ac:dyDescent="0.25">
      <c r="AG882" s="38"/>
      <c r="AI882" s="100"/>
    </row>
    <row r="883" spans="33:35" ht="15.75" customHeight="1" x14ac:dyDescent="0.25">
      <c r="AG883" s="38"/>
      <c r="AI883" s="100"/>
    </row>
    <row r="884" spans="33:35" ht="15.75" customHeight="1" x14ac:dyDescent="0.25">
      <c r="AG884" s="38"/>
      <c r="AI884" s="100"/>
    </row>
    <row r="885" spans="33:35" ht="15.75" customHeight="1" x14ac:dyDescent="0.25">
      <c r="AG885" s="38"/>
      <c r="AI885" s="100"/>
    </row>
    <row r="886" spans="33:35" ht="15.75" customHeight="1" x14ac:dyDescent="0.25">
      <c r="AG886" s="38"/>
      <c r="AI886" s="100"/>
    </row>
    <row r="887" spans="33:35" ht="15.75" customHeight="1" x14ac:dyDescent="0.25">
      <c r="AG887" s="38"/>
      <c r="AI887" s="100"/>
    </row>
    <row r="888" spans="33:35" ht="15.75" customHeight="1" x14ac:dyDescent="0.25">
      <c r="AG888" s="38"/>
      <c r="AI888" s="100"/>
    </row>
    <row r="889" spans="33:35" ht="15.75" customHeight="1" x14ac:dyDescent="0.25">
      <c r="AG889" s="38"/>
      <c r="AI889" s="100"/>
    </row>
    <row r="890" spans="33:35" ht="15.75" customHeight="1" x14ac:dyDescent="0.25">
      <c r="AG890" s="38"/>
      <c r="AI890" s="100"/>
    </row>
    <row r="891" spans="33:35" ht="15.75" customHeight="1" x14ac:dyDescent="0.25">
      <c r="AG891" s="38"/>
      <c r="AI891" s="100"/>
    </row>
    <row r="892" spans="33:35" ht="15.75" customHeight="1" x14ac:dyDescent="0.25">
      <c r="AG892" s="38"/>
      <c r="AI892" s="100"/>
    </row>
    <row r="893" spans="33:35" ht="15.75" customHeight="1" x14ac:dyDescent="0.25">
      <c r="AG893" s="38"/>
      <c r="AI893" s="100"/>
    </row>
    <row r="894" spans="33:35" ht="15.75" customHeight="1" x14ac:dyDescent="0.25">
      <c r="AG894" s="38"/>
      <c r="AI894" s="100"/>
    </row>
    <row r="895" spans="33:35" ht="15.75" customHeight="1" x14ac:dyDescent="0.25">
      <c r="AG895" s="38"/>
      <c r="AI895" s="100"/>
    </row>
    <row r="896" spans="33:35" ht="15.75" customHeight="1" x14ac:dyDescent="0.25">
      <c r="AG896" s="38"/>
      <c r="AI896" s="100"/>
    </row>
    <row r="897" spans="33:35" ht="15.75" customHeight="1" x14ac:dyDescent="0.25">
      <c r="AG897" s="38"/>
      <c r="AI897" s="100"/>
    </row>
    <row r="898" spans="33:35" ht="15.75" customHeight="1" x14ac:dyDescent="0.25">
      <c r="AG898" s="38"/>
      <c r="AI898" s="100"/>
    </row>
    <row r="899" spans="33:35" ht="15.75" customHeight="1" x14ac:dyDescent="0.25">
      <c r="AG899" s="38"/>
      <c r="AI899" s="100"/>
    </row>
    <row r="900" spans="33:35" ht="15.75" customHeight="1" x14ac:dyDescent="0.25">
      <c r="AG900" s="38"/>
      <c r="AI900" s="100"/>
    </row>
    <row r="901" spans="33:35" ht="15.75" customHeight="1" x14ac:dyDescent="0.25">
      <c r="AG901" s="38"/>
      <c r="AI901" s="100"/>
    </row>
    <row r="902" spans="33:35" ht="15.75" customHeight="1" x14ac:dyDescent="0.25">
      <c r="AG902" s="38"/>
      <c r="AI902" s="100"/>
    </row>
    <row r="903" spans="33:35" ht="15.75" customHeight="1" x14ac:dyDescent="0.25">
      <c r="AG903" s="38"/>
      <c r="AI903" s="100"/>
    </row>
    <row r="904" spans="33:35" ht="15.75" customHeight="1" x14ac:dyDescent="0.25">
      <c r="AG904" s="38"/>
      <c r="AI904" s="100"/>
    </row>
    <row r="905" spans="33:35" ht="15.75" customHeight="1" x14ac:dyDescent="0.25">
      <c r="AG905" s="38"/>
      <c r="AI905" s="100"/>
    </row>
    <row r="906" spans="33:35" ht="15.75" customHeight="1" x14ac:dyDescent="0.25">
      <c r="AG906" s="38"/>
      <c r="AI906" s="100"/>
    </row>
    <row r="907" spans="33:35" ht="15.75" customHeight="1" x14ac:dyDescent="0.25">
      <c r="AG907" s="38"/>
      <c r="AI907" s="100"/>
    </row>
    <row r="908" spans="33:35" ht="15.75" customHeight="1" x14ac:dyDescent="0.25">
      <c r="AG908" s="38"/>
      <c r="AI908" s="100"/>
    </row>
    <row r="909" spans="33:35" ht="15.75" customHeight="1" x14ac:dyDescent="0.25">
      <c r="AG909" s="38"/>
      <c r="AI909" s="100"/>
    </row>
    <row r="910" spans="33:35" ht="15.75" customHeight="1" x14ac:dyDescent="0.25">
      <c r="AG910" s="38"/>
      <c r="AI910" s="100"/>
    </row>
    <row r="911" spans="33:35" ht="15.75" customHeight="1" x14ac:dyDescent="0.25">
      <c r="AG911" s="38"/>
      <c r="AI911" s="100"/>
    </row>
    <row r="912" spans="33:35" ht="15.75" customHeight="1" x14ac:dyDescent="0.25">
      <c r="AG912" s="38"/>
      <c r="AI912" s="100"/>
    </row>
    <row r="913" spans="33:35" ht="15.75" customHeight="1" x14ac:dyDescent="0.25">
      <c r="AG913" s="38"/>
      <c r="AI913" s="100"/>
    </row>
    <row r="914" spans="33:35" ht="15.75" customHeight="1" x14ac:dyDescent="0.25">
      <c r="AG914" s="38"/>
      <c r="AI914" s="100"/>
    </row>
    <row r="915" spans="33:35" ht="15.75" customHeight="1" x14ac:dyDescent="0.25">
      <c r="AG915" s="38"/>
      <c r="AI915" s="100"/>
    </row>
    <row r="916" spans="33:35" ht="15.75" customHeight="1" x14ac:dyDescent="0.25">
      <c r="AG916" s="38"/>
      <c r="AI916" s="100"/>
    </row>
    <row r="917" spans="33:35" ht="15.75" customHeight="1" x14ac:dyDescent="0.25">
      <c r="AG917" s="38"/>
      <c r="AI917" s="100"/>
    </row>
    <row r="918" spans="33:35" ht="15.75" customHeight="1" x14ac:dyDescent="0.25">
      <c r="AG918" s="38"/>
      <c r="AI918" s="100"/>
    </row>
    <row r="919" spans="33:35" ht="15.75" customHeight="1" x14ac:dyDescent="0.25">
      <c r="AG919" s="38"/>
      <c r="AI919" s="100"/>
    </row>
    <row r="920" spans="33:35" ht="15.75" customHeight="1" x14ac:dyDescent="0.25">
      <c r="AG920" s="38"/>
      <c r="AI920" s="100"/>
    </row>
    <row r="921" spans="33:35" ht="15.75" customHeight="1" x14ac:dyDescent="0.25">
      <c r="AG921" s="38"/>
      <c r="AI921" s="100"/>
    </row>
    <row r="922" spans="33:35" ht="15.75" customHeight="1" x14ac:dyDescent="0.25">
      <c r="AG922" s="38"/>
      <c r="AI922" s="100"/>
    </row>
    <row r="923" spans="33:35" ht="15.75" customHeight="1" x14ac:dyDescent="0.25">
      <c r="AG923" s="38"/>
      <c r="AI923" s="100"/>
    </row>
    <row r="924" spans="33:35" ht="15.75" customHeight="1" x14ac:dyDescent="0.25">
      <c r="AG924" s="38"/>
      <c r="AI924" s="100"/>
    </row>
    <row r="925" spans="33:35" ht="15.75" customHeight="1" x14ac:dyDescent="0.25">
      <c r="AG925" s="38"/>
      <c r="AI925" s="100"/>
    </row>
    <row r="926" spans="33:35" ht="15.75" customHeight="1" x14ac:dyDescent="0.25">
      <c r="AG926" s="38"/>
      <c r="AI926" s="100"/>
    </row>
    <row r="927" spans="33:35" ht="15.75" customHeight="1" x14ac:dyDescent="0.25">
      <c r="AG927" s="38"/>
      <c r="AI927" s="100"/>
    </row>
    <row r="928" spans="33:35" ht="15.75" customHeight="1" x14ac:dyDescent="0.25">
      <c r="AG928" s="38"/>
      <c r="AI928" s="100"/>
    </row>
    <row r="929" spans="33:35" ht="15.75" customHeight="1" x14ac:dyDescent="0.25">
      <c r="AG929" s="38"/>
      <c r="AI929" s="100"/>
    </row>
    <row r="930" spans="33:35" ht="15.75" customHeight="1" x14ac:dyDescent="0.25">
      <c r="AG930" s="38"/>
      <c r="AI930" s="100"/>
    </row>
    <row r="931" spans="33:35" ht="15.75" customHeight="1" x14ac:dyDescent="0.25">
      <c r="AG931" s="38"/>
      <c r="AI931" s="100"/>
    </row>
    <row r="932" spans="33:35" ht="15.75" customHeight="1" x14ac:dyDescent="0.25">
      <c r="AG932" s="38"/>
      <c r="AI932" s="100"/>
    </row>
    <row r="933" spans="33:35" ht="15.75" customHeight="1" x14ac:dyDescent="0.25">
      <c r="AG933" s="38"/>
      <c r="AI933" s="100"/>
    </row>
    <row r="934" spans="33:35" ht="15.75" customHeight="1" x14ac:dyDescent="0.25">
      <c r="AG934" s="38"/>
      <c r="AI934" s="100"/>
    </row>
    <row r="935" spans="33:35" ht="15.75" customHeight="1" x14ac:dyDescent="0.25">
      <c r="AG935" s="38"/>
      <c r="AI935" s="100"/>
    </row>
    <row r="936" spans="33:35" ht="15.75" customHeight="1" x14ac:dyDescent="0.25">
      <c r="AG936" s="38"/>
      <c r="AI936" s="100"/>
    </row>
    <row r="937" spans="33:35" ht="15.75" customHeight="1" x14ac:dyDescent="0.25">
      <c r="AG937" s="38"/>
      <c r="AI937" s="100"/>
    </row>
    <row r="938" spans="33:35" ht="15.75" customHeight="1" x14ac:dyDescent="0.25">
      <c r="AG938" s="38"/>
      <c r="AI938" s="100"/>
    </row>
    <row r="939" spans="33:35" ht="15.75" customHeight="1" x14ac:dyDescent="0.25">
      <c r="AG939" s="38"/>
      <c r="AI939" s="100"/>
    </row>
    <row r="940" spans="33:35" ht="15.75" customHeight="1" x14ac:dyDescent="0.25">
      <c r="AG940" s="38"/>
      <c r="AI940" s="100"/>
    </row>
    <row r="941" spans="33:35" ht="15.75" customHeight="1" x14ac:dyDescent="0.25">
      <c r="AG941" s="38"/>
      <c r="AI941" s="100"/>
    </row>
    <row r="942" spans="33:35" ht="15.75" customHeight="1" x14ac:dyDescent="0.25">
      <c r="AG942" s="38"/>
      <c r="AI942" s="100"/>
    </row>
    <row r="943" spans="33:35" ht="15.75" customHeight="1" x14ac:dyDescent="0.25">
      <c r="AG943" s="38"/>
      <c r="AI943" s="100"/>
    </row>
    <row r="944" spans="33:35" ht="15.75" customHeight="1" x14ac:dyDescent="0.25">
      <c r="AG944" s="38"/>
      <c r="AI944" s="100"/>
    </row>
    <row r="945" spans="33:35" ht="15.75" customHeight="1" x14ac:dyDescent="0.25">
      <c r="AG945" s="38"/>
      <c r="AI945" s="100"/>
    </row>
    <row r="946" spans="33:35" ht="15.75" customHeight="1" x14ac:dyDescent="0.25">
      <c r="AG946" s="38"/>
      <c r="AI946" s="100"/>
    </row>
    <row r="947" spans="33:35" ht="15.75" customHeight="1" x14ac:dyDescent="0.25">
      <c r="AG947" s="38"/>
      <c r="AI947" s="100"/>
    </row>
    <row r="948" spans="33:35" ht="15.75" customHeight="1" x14ac:dyDescent="0.25">
      <c r="AG948" s="38"/>
      <c r="AI948" s="100"/>
    </row>
    <row r="949" spans="33:35" ht="15.75" customHeight="1" x14ac:dyDescent="0.25">
      <c r="AG949" s="38"/>
      <c r="AI949" s="100"/>
    </row>
    <row r="950" spans="33:35" ht="15.75" customHeight="1" x14ac:dyDescent="0.25">
      <c r="AG950" s="38"/>
      <c r="AI950" s="100"/>
    </row>
    <row r="951" spans="33:35" ht="15.75" customHeight="1" x14ac:dyDescent="0.25">
      <c r="AG951" s="38"/>
      <c r="AI951" s="100"/>
    </row>
    <row r="952" spans="33:35" ht="15.75" customHeight="1" x14ac:dyDescent="0.25">
      <c r="AG952" s="38"/>
      <c r="AI952" s="100"/>
    </row>
    <row r="953" spans="33:35" ht="15.75" customHeight="1" x14ac:dyDescent="0.25">
      <c r="AG953" s="38"/>
      <c r="AI953" s="100"/>
    </row>
    <row r="954" spans="33:35" ht="15.75" customHeight="1" x14ac:dyDescent="0.25">
      <c r="AG954" s="38"/>
      <c r="AI954" s="100"/>
    </row>
    <row r="955" spans="33:35" ht="15.75" customHeight="1" x14ac:dyDescent="0.25">
      <c r="AG955" s="38"/>
      <c r="AI955" s="100"/>
    </row>
    <row r="956" spans="33:35" ht="15.75" customHeight="1" x14ac:dyDescent="0.25">
      <c r="AG956" s="38"/>
      <c r="AI956" s="100"/>
    </row>
    <row r="957" spans="33:35" ht="15.75" customHeight="1" x14ac:dyDescent="0.25">
      <c r="AG957" s="38"/>
      <c r="AI957" s="100"/>
    </row>
    <row r="958" spans="33:35" ht="15.75" customHeight="1" x14ac:dyDescent="0.25">
      <c r="AG958" s="38"/>
      <c r="AI958" s="100"/>
    </row>
    <row r="959" spans="33:35" ht="15.75" customHeight="1" x14ac:dyDescent="0.25">
      <c r="AG959" s="38"/>
      <c r="AI959" s="100"/>
    </row>
    <row r="960" spans="33:35" ht="15.75" customHeight="1" x14ac:dyDescent="0.25">
      <c r="AG960" s="38"/>
      <c r="AI960" s="100"/>
    </row>
    <row r="961" spans="33:35" ht="15.75" customHeight="1" x14ac:dyDescent="0.25">
      <c r="AG961" s="38"/>
      <c r="AI961" s="100"/>
    </row>
    <row r="962" spans="33:35" ht="15.75" customHeight="1" x14ac:dyDescent="0.25">
      <c r="AG962" s="38"/>
      <c r="AI962" s="100"/>
    </row>
    <row r="963" spans="33:35" ht="15.75" customHeight="1" x14ac:dyDescent="0.25">
      <c r="AG963" s="38"/>
      <c r="AI963" s="100"/>
    </row>
    <row r="964" spans="33:35" ht="15.75" customHeight="1" x14ac:dyDescent="0.25">
      <c r="AG964" s="38"/>
      <c r="AI964" s="100"/>
    </row>
    <row r="965" spans="33:35" ht="15.75" customHeight="1" x14ac:dyDescent="0.25">
      <c r="AG965" s="38"/>
      <c r="AI965" s="100"/>
    </row>
    <row r="966" spans="33:35" ht="15.75" customHeight="1" x14ac:dyDescent="0.25">
      <c r="AG966" s="38"/>
      <c r="AI966" s="100"/>
    </row>
    <row r="967" spans="33:35" ht="15.75" customHeight="1" x14ac:dyDescent="0.25">
      <c r="AG967" s="38"/>
      <c r="AI967" s="100"/>
    </row>
    <row r="968" spans="33:35" ht="15.75" customHeight="1" x14ac:dyDescent="0.25">
      <c r="AG968" s="38"/>
      <c r="AI968" s="100"/>
    </row>
    <row r="969" spans="33:35" ht="15.75" customHeight="1" x14ac:dyDescent="0.25">
      <c r="AG969" s="38"/>
      <c r="AI969" s="100"/>
    </row>
    <row r="970" spans="33:35" ht="15.75" customHeight="1" x14ac:dyDescent="0.25">
      <c r="AG970" s="38"/>
      <c r="AI970" s="100"/>
    </row>
    <row r="971" spans="33:35" ht="15.75" customHeight="1" x14ac:dyDescent="0.25">
      <c r="AG971" s="38"/>
      <c r="AI971" s="100"/>
    </row>
    <row r="972" spans="33:35" ht="15.75" customHeight="1" x14ac:dyDescent="0.25">
      <c r="AG972" s="38"/>
      <c r="AI972" s="100"/>
    </row>
    <row r="973" spans="33:35" ht="15.75" customHeight="1" x14ac:dyDescent="0.25">
      <c r="AG973" s="38"/>
      <c r="AI973" s="100"/>
    </row>
    <row r="974" spans="33:35" ht="15.75" customHeight="1" x14ac:dyDescent="0.25">
      <c r="AG974" s="38"/>
      <c r="AI974" s="100"/>
    </row>
    <row r="975" spans="33:35" ht="15.75" customHeight="1" x14ac:dyDescent="0.25">
      <c r="AG975" s="38"/>
      <c r="AI975" s="100"/>
    </row>
    <row r="976" spans="33:35" ht="15.75" customHeight="1" x14ac:dyDescent="0.25">
      <c r="AG976" s="38"/>
      <c r="AI976" s="100"/>
    </row>
    <row r="977" spans="33:35" ht="15.75" customHeight="1" x14ac:dyDescent="0.25">
      <c r="AG977" s="38"/>
      <c r="AI977" s="100"/>
    </row>
    <row r="978" spans="33:35" ht="15.75" customHeight="1" x14ac:dyDescent="0.25">
      <c r="AG978" s="38"/>
      <c r="AI978" s="100"/>
    </row>
    <row r="979" spans="33:35" ht="15.75" customHeight="1" x14ac:dyDescent="0.25">
      <c r="AG979" s="38"/>
      <c r="AI979" s="100"/>
    </row>
    <row r="980" spans="33:35" ht="15.75" customHeight="1" x14ac:dyDescent="0.25">
      <c r="AG980" s="38"/>
      <c r="AI980" s="100"/>
    </row>
    <row r="981" spans="33:35" ht="15.75" customHeight="1" x14ac:dyDescent="0.25">
      <c r="AG981" s="38"/>
      <c r="AI981" s="100"/>
    </row>
    <row r="982" spans="33:35" ht="15.75" customHeight="1" x14ac:dyDescent="0.25">
      <c r="AG982" s="38"/>
      <c r="AI982" s="100"/>
    </row>
    <row r="983" spans="33:35" ht="15.75" customHeight="1" x14ac:dyDescent="0.25">
      <c r="AG983" s="38"/>
      <c r="AI983" s="100"/>
    </row>
    <row r="984" spans="33:35" ht="15.75" customHeight="1" x14ac:dyDescent="0.25">
      <c r="AG984" s="38"/>
      <c r="AI984" s="100"/>
    </row>
    <row r="985" spans="33:35" ht="15.75" customHeight="1" x14ac:dyDescent="0.25">
      <c r="AG985" s="38"/>
      <c r="AI985" s="100"/>
    </row>
    <row r="986" spans="33:35" ht="15.75" customHeight="1" x14ac:dyDescent="0.25">
      <c r="AG986" s="38"/>
      <c r="AI986" s="100"/>
    </row>
    <row r="987" spans="33:35" ht="15.75" customHeight="1" x14ac:dyDescent="0.25">
      <c r="AG987" s="38"/>
      <c r="AI987" s="100"/>
    </row>
    <row r="988" spans="33:35" ht="15.75" customHeight="1" x14ac:dyDescent="0.25">
      <c r="AG988" s="38"/>
      <c r="AI988" s="100"/>
    </row>
    <row r="989" spans="33:35" ht="15.75" customHeight="1" x14ac:dyDescent="0.25">
      <c r="AG989" s="38"/>
      <c r="AI989" s="100"/>
    </row>
    <row r="990" spans="33:35" ht="15.75" customHeight="1" x14ac:dyDescent="0.25">
      <c r="AG990" s="38"/>
      <c r="AI990" s="100"/>
    </row>
    <row r="991" spans="33:35" ht="15.75" customHeight="1" x14ac:dyDescent="0.25">
      <c r="AG991" s="38"/>
      <c r="AI991" s="100"/>
    </row>
    <row r="992" spans="33:35" ht="15.75" customHeight="1" x14ac:dyDescent="0.25">
      <c r="AG992" s="38"/>
      <c r="AI992" s="100"/>
    </row>
    <row r="993" spans="33:35" ht="15.75" customHeight="1" x14ac:dyDescent="0.25">
      <c r="AG993" s="38"/>
      <c r="AI993" s="100"/>
    </row>
    <row r="994" spans="33:35" ht="15.75" customHeight="1" x14ac:dyDescent="0.25">
      <c r="AG994" s="38"/>
      <c r="AI994" s="100"/>
    </row>
    <row r="995" spans="33:35" ht="15.75" customHeight="1" x14ac:dyDescent="0.25">
      <c r="AG995" s="38"/>
      <c r="AI995" s="100"/>
    </row>
    <row r="996" spans="33:35" ht="15.75" customHeight="1" x14ac:dyDescent="0.25">
      <c r="AG996" s="38"/>
      <c r="AI996" s="100"/>
    </row>
    <row r="997" spans="33:35" ht="15.75" customHeight="1" x14ac:dyDescent="0.25">
      <c r="AG997" s="38"/>
      <c r="AI997" s="100"/>
    </row>
    <row r="998" spans="33:35" ht="15.75" customHeight="1" x14ac:dyDescent="0.25">
      <c r="AG998" s="38"/>
      <c r="AI998" s="100"/>
    </row>
    <row r="999" spans="33:35" ht="15.75" customHeight="1" x14ac:dyDescent="0.25">
      <c r="AG999" s="38"/>
      <c r="AI999" s="100"/>
    </row>
    <row r="1000" spans="33:35" ht="15.75" customHeight="1" x14ac:dyDescent="0.25">
      <c r="AG1000" s="38"/>
      <c r="AI1000" s="100"/>
    </row>
  </sheetData>
  <autoFilter ref="A2:AI68" xr:uid="{00000000-0009-0000-0000-000000000000}">
    <filterColumn colId="7">
      <customFilters>
        <customFilter operator="notEqual" val=" "/>
      </customFilters>
    </filterColumn>
  </autoFilter>
  <customSheetViews>
    <customSheetView guid="{890E7EC5-7E8A-41C5-8493-B2C2CAA6428A}" filter="1" showAutoFilter="1">
      <pageMargins left="0" right="0" top="0" bottom="0" header="0" footer="0"/>
      <autoFilter ref="A2:AA67" xr:uid="{B6A5BA71-223D-4AA5-AF4B-4825F1ECE76E}">
        <filterColumn colId="8">
          <filters>
            <filter val="X"/>
          </filters>
        </filterColumn>
      </autoFilter>
      <extLst>
        <ext uri="GoogleSheetsCustomDataVersion1">
          <go:sheetsCustomData xmlns:go="http://customooxmlschemas.google.com/" filterViewId="2117897407"/>
        </ext>
      </extLst>
    </customSheetView>
  </customSheetViews>
  <mergeCells count="1">
    <mergeCell ref="H1:J1"/>
  </mergeCells>
  <hyperlinks>
    <hyperlink ref="AE30" r:id="rId1" xr:uid="{00000000-0004-0000-0000-000000000000}"/>
  </hyperlinks>
  <pageMargins left="0.7" right="0.7" top="0.75" bottom="0.75" header="0" footer="0"/>
  <pageSetup paperSize="9" orientation="portrait"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Feuil1!$A$1:$A$6</xm:f>
          </x14:formula1>
          <xm:sqref>AH3:AH66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6"/>
  <sheetViews>
    <sheetView topLeftCell="A54" workbookViewId="0">
      <selection activeCell="H64" sqref="H64"/>
    </sheetView>
  </sheetViews>
  <sheetFormatPr baseColWidth="10" defaultColWidth="9.109375" defaultRowHeight="13.2" x14ac:dyDescent="0.25"/>
  <cols>
    <col min="1" max="1" width="6.6640625" customWidth="1"/>
    <col min="2" max="2" width="62.5546875" customWidth="1"/>
    <col min="3" max="3" width="15.33203125" customWidth="1"/>
  </cols>
  <sheetData>
    <row r="1" spans="1:3" s="122" customFormat="1" ht="28.8" x14ac:dyDescent="0.25">
      <c r="A1" s="8" t="s">
        <v>1</v>
      </c>
      <c r="B1" s="120" t="s">
        <v>4</v>
      </c>
      <c r="C1" s="121" t="s">
        <v>514</v>
      </c>
    </row>
    <row r="2" spans="1:3" ht="43.2" x14ac:dyDescent="0.25">
      <c r="A2" s="41">
        <v>3</v>
      </c>
      <c r="B2" s="13" t="s">
        <v>58</v>
      </c>
      <c r="C2" s="16" t="s">
        <v>62</v>
      </c>
    </row>
    <row r="3" spans="1:3" ht="28.8" x14ac:dyDescent="0.25">
      <c r="A3" s="41">
        <v>4</v>
      </c>
      <c r="B3" s="13" t="s">
        <v>65</v>
      </c>
      <c r="C3" s="16" t="s">
        <v>62</v>
      </c>
    </row>
    <row r="4" spans="1:3" ht="43.2" x14ac:dyDescent="0.25">
      <c r="A4" s="41">
        <v>7</v>
      </c>
      <c r="B4" s="13" t="s">
        <v>91</v>
      </c>
      <c r="C4" s="16" t="s">
        <v>62</v>
      </c>
    </row>
    <row r="5" spans="1:3" ht="43.2" x14ac:dyDescent="0.25">
      <c r="A5" s="41">
        <v>8</v>
      </c>
      <c r="B5" s="13" t="s">
        <v>99</v>
      </c>
      <c r="C5" s="16" t="s">
        <v>62</v>
      </c>
    </row>
    <row r="6" spans="1:3" ht="28.8" x14ac:dyDescent="0.25">
      <c r="A6" s="41">
        <v>9</v>
      </c>
      <c r="B6" s="13" t="s">
        <v>107</v>
      </c>
      <c r="C6" s="16" t="s">
        <v>62</v>
      </c>
    </row>
    <row r="7" spans="1:3" ht="43.2" x14ac:dyDescent="0.25">
      <c r="A7" s="41">
        <v>10</v>
      </c>
      <c r="B7" s="13" t="s">
        <v>115</v>
      </c>
      <c r="C7" s="16" t="s">
        <v>62</v>
      </c>
    </row>
    <row r="8" spans="1:3" ht="28.8" x14ac:dyDescent="0.25">
      <c r="A8" s="41">
        <v>11</v>
      </c>
      <c r="B8" s="13" t="s">
        <v>122</v>
      </c>
      <c r="C8" s="16" t="s">
        <v>62</v>
      </c>
    </row>
    <row r="9" spans="1:3" ht="43.2" x14ac:dyDescent="0.25">
      <c r="A9" s="41">
        <v>13</v>
      </c>
      <c r="B9" s="13" t="s">
        <v>136</v>
      </c>
      <c r="C9" s="16" t="s">
        <v>62</v>
      </c>
    </row>
    <row r="10" spans="1:3" ht="28.8" x14ac:dyDescent="0.25">
      <c r="A10" s="41">
        <v>14</v>
      </c>
      <c r="B10" s="13" t="s">
        <v>142</v>
      </c>
      <c r="C10" s="16" t="s">
        <v>62</v>
      </c>
    </row>
    <row r="11" spans="1:3" ht="43.2" x14ac:dyDescent="0.25">
      <c r="A11" s="41">
        <v>16</v>
      </c>
      <c r="B11" s="13" t="s">
        <v>157</v>
      </c>
      <c r="C11" s="16" t="s">
        <v>62</v>
      </c>
    </row>
    <row r="12" spans="1:3" ht="43.2" x14ac:dyDescent="0.25">
      <c r="A12" s="41">
        <v>17</v>
      </c>
      <c r="B12" s="13" t="s">
        <v>163</v>
      </c>
      <c r="C12" s="16" t="s">
        <v>62</v>
      </c>
    </row>
    <row r="13" spans="1:3" ht="28.8" x14ac:dyDescent="0.25">
      <c r="A13" s="41">
        <v>18</v>
      </c>
      <c r="B13" s="13" t="s">
        <v>170</v>
      </c>
      <c r="C13" s="16" t="s">
        <v>62</v>
      </c>
    </row>
    <row r="14" spans="1:3" ht="28.8" x14ac:dyDescent="0.25">
      <c r="A14" s="41">
        <v>19</v>
      </c>
      <c r="B14" s="13" t="s">
        <v>178</v>
      </c>
      <c r="C14" s="16" t="s">
        <v>62</v>
      </c>
    </row>
    <row r="15" spans="1:3" ht="28.8" x14ac:dyDescent="0.25">
      <c r="A15" s="41">
        <v>20</v>
      </c>
      <c r="B15" s="13" t="s">
        <v>188</v>
      </c>
      <c r="C15" s="16" t="s">
        <v>62</v>
      </c>
    </row>
    <row r="16" spans="1:3" ht="28.8" x14ac:dyDescent="0.25">
      <c r="A16" s="41">
        <v>25</v>
      </c>
      <c r="B16" s="13" t="s">
        <v>224</v>
      </c>
      <c r="C16" s="16" t="s">
        <v>62</v>
      </c>
    </row>
    <row r="17" spans="1:3" ht="28.8" x14ac:dyDescent="0.25">
      <c r="A17" s="41">
        <v>26</v>
      </c>
      <c r="B17" s="13" t="s">
        <v>233</v>
      </c>
      <c r="C17" s="16" t="s">
        <v>62</v>
      </c>
    </row>
    <row r="18" spans="1:3" ht="14.4" x14ac:dyDescent="0.25">
      <c r="A18" s="41">
        <v>27</v>
      </c>
      <c r="B18" s="13" t="s">
        <v>241</v>
      </c>
      <c r="C18" s="16" t="s">
        <v>62</v>
      </c>
    </row>
    <row r="19" spans="1:3" ht="28.8" x14ac:dyDescent="0.25">
      <c r="A19" s="41">
        <v>31</v>
      </c>
      <c r="B19" s="13" t="s">
        <v>268</v>
      </c>
      <c r="C19" s="16" t="s">
        <v>62</v>
      </c>
    </row>
    <row r="20" spans="1:3" ht="14.4" x14ac:dyDescent="0.25">
      <c r="A20" s="41">
        <v>32</v>
      </c>
      <c r="B20" s="13" t="s">
        <v>275</v>
      </c>
      <c r="C20" s="16" t="s">
        <v>62</v>
      </c>
    </row>
    <row r="21" spans="1:3" ht="14.4" x14ac:dyDescent="0.25">
      <c r="A21" s="41">
        <v>33</v>
      </c>
      <c r="B21" s="13" t="s">
        <v>281</v>
      </c>
      <c r="C21" s="16" t="s">
        <v>62</v>
      </c>
    </row>
    <row r="22" spans="1:3" ht="28.8" x14ac:dyDescent="0.25">
      <c r="A22" s="41">
        <v>36</v>
      </c>
      <c r="B22" s="13" t="s">
        <v>300</v>
      </c>
      <c r="C22" s="16" t="s">
        <v>62</v>
      </c>
    </row>
    <row r="23" spans="1:3" ht="28.8" x14ac:dyDescent="0.25">
      <c r="A23" s="41">
        <v>38</v>
      </c>
      <c r="B23" s="13" t="s">
        <v>312</v>
      </c>
      <c r="C23" s="16" t="s">
        <v>62</v>
      </c>
    </row>
    <row r="24" spans="1:3" ht="28.8" x14ac:dyDescent="0.25">
      <c r="A24" s="41">
        <v>40</v>
      </c>
      <c r="B24" s="13" t="s">
        <v>327</v>
      </c>
      <c r="C24" s="16" t="s">
        <v>62</v>
      </c>
    </row>
    <row r="25" spans="1:3" ht="28.8" x14ac:dyDescent="0.25">
      <c r="A25" s="41">
        <v>41</v>
      </c>
      <c r="B25" s="13" t="s">
        <v>334</v>
      </c>
      <c r="C25" s="16" t="s">
        <v>62</v>
      </c>
    </row>
    <row r="26" spans="1:3" ht="14.4" x14ac:dyDescent="0.25">
      <c r="A26" s="41">
        <v>43</v>
      </c>
      <c r="B26" s="13" t="s">
        <v>348</v>
      </c>
      <c r="C26" s="16" t="s">
        <v>62</v>
      </c>
    </row>
    <row r="27" spans="1:3" ht="14.4" x14ac:dyDescent="0.25">
      <c r="A27" s="41">
        <v>44</v>
      </c>
      <c r="B27" s="13" t="s">
        <v>356</v>
      </c>
      <c r="C27" s="16" t="s">
        <v>62</v>
      </c>
    </row>
    <row r="28" spans="1:3" ht="28.8" x14ac:dyDescent="0.25">
      <c r="A28" s="41">
        <v>47</v>
      </c>
      <c r="B28" s="13" t="s">
        <v>374</v>
      </c>
      <c r="C28" s="16" t="s">
        <v>62</v>
      </c>
    </row>
    <row r="29" spans="1:3" ht="43.2" x14ac:dyDescent="0.25">
      <c r="A29" s="41">
        <v>48</v>
      </c>
      <c r="B29" s="13" t="s">
        <v>381</v>
      </c>
      <c r="C29" s="16" t="s">
        <v>62</v>
      </c>
    </row>
    <row r="30" spans="1:3" ht="28.8" x14ac:dyDescent="0.25">
      <c r="A30" s="41">
        <v>49</v>
      </c>
      <c r="B30" s="13" t="s">
        <v>389</v>
      </c>
      <c r="C30" s="16" t="s">
        <v>62</v>
      </c>
    </row>
    <row r="31" spans="1:3" ht="28.8" x14ac:dyDescent="0.25">
      <c r="A31" s="41">
        <v>50</v>
      </c>
      <c r="B31" s="13" t="s">
        <v>396</v>
      </c>
      <c r="C31" s="16" t="s">
        <v>62</v>
      </c>
    </row>
    <row r="32" spans="1:3" ht="14.4" x14ac:dyDescent="0.25">
      <c r="A32" s="22">
        <v>51</v>
      </c>
      <c r="B32" s="13" t="s">
        <v>403</v>
      </c>
      <c r="C32" s="16" t="s">
        <v>62</v>
      </c>
    </row>
    <row r="33" spans="1:3" ht="28.8" x14ac:dyDescent="0.25">
      <c r="A33" s="41">
        <v>52</v>
      </c>
      <c r="B33" s="13" t="s">
        <v>411</v>
      </c>
      <c r="C33" s="16" t="s">
        <v>62</v>
      </c>
    </row>
    <row r="34" spans="1:3" ht="14.4" x14ac:dyDescent="0.25">
      <c r="A34" s="41">
        <v>53</v>
      </c>
      <c r="B34" s="13" t="s">
        <v>418</v>
      </c>
      <c r="C34" s="16" t="s">
        <v>62</v>
      </c>
    </row>
    <row r="35" spans="1:3" ht="28.8" x14ac:dyDescent="0.25">
      <c r="A35" s="41">
        <v>55</v>
      </c>
      <c r="B35" s="13" t="s">
        <v>432</v>
      </c>
      <c r="C35" s="16" t="s">
        <v>62</v>
      </c>
    </row>
    <row r="36" spans="1:3" ht="28.8" x14ac:dyDescent="0.25">
      <c r="A36" s="41">
        <v>58</v>
      </c>
      <c r="B36" s="13" t="s">
        <v>452</v>
      </c>
      <c r="C36" s="16" t="s">
        <v>62</v>
      </c>
    </row>
    <row r="37" spans="1:3" ht="28.8" x14ac:dyDescent="0.25">
      <c r="A37" s="41">
        <v>59</v>
      </c>
      <c r="B37" s="13" t="s">
        <v>457</v>
      </c>
      <c r="C37" s="16" t="s">
        <v>62</v>
      </c>
    </row>
    <row r="38" spans="1:3" ht="28.8" x14ac:dyDescent="0.25">
      <c r="A38" s="41">
        <v>60</v>
      </c>
      <c r="B38" s="13" t="s">
        <v>465</v>
      </c>
      <c r="C38" s="16" t="s">
        <v>62</v>
      </c>
    </row>
    <row r="39" spans="1:3" ht="28.8" x14ac:dyDescent="0.25">
      <c r="A39" s="41">
        <v>61</v>
      </c>
      <c r="B39" s="13" t="s">
        <v>470</v>
      </c>
      <c r="C39" s="16" t="s">
        <v>62</v>
      </c>
    </row>
    <row r="40" spans="1:3" ht="43.2" x14ac:dyDescent="0.25">
      <c r="A40" s="41">
        <v>1</v>
      </c>
      <c r="B40" s="9" t="s">
        <v>38</v>
      </c>
      <c r="C40" s="14" t="s">
        <v>44</v>
      </c>
    </row>
    <row r="41" spans="1:3" ht="43.2" x14ac:dyDescent="0.25">
      <c r="A41" s="41">
        <v>2</v>
      </c>
      <c r="B41" s="9" t="s">
        <v>50</v>
      </c>
      <c r="C41" s="14" t="s">
        <v>44</v>
      </c>
    </row>
    <row r="42" spans="1:3" ht="43.2" x14ac:dyDescent="0.25">
      <c r="A42" s="41">
        <v>5</v>
      </c>
      <c r="B42" s="13" t="s">
        <v>75</v>
      </c>
      <c r="C42" s="14" t="s">
        <v>44</v>
      </c>
    </row>
    <row r="43" spans="1:3" ht="43.2" x14ac:dyDescent="0.25">
      <c r="A43" s="41">
        <v>6</v>
      </c>
      <c r="B43" s="13" t="s">
        <v>84</v>
      </c>
      <c r="C43" s="14" t="s">
        <v>44</v>
      </c>
    </row>
    <row r="44" spans="1:3" ht="43.2" x14ac:dyDescent="0.25">
      <c r="A44" s="41">
        <v>12</v>
      </c>
      <c r="B44" s="13" t="s">
        <v>128</v>
      </c>
      <c r="C44" s="14" t="s">
        <v>44</v>
      </c>
    </row>
    <row r="45" spans="1:3" ht="43.2" x14ac:dyDescent="0.25">
      <c r="A45" s="41">
        <v>15</v>
      </c>
      <c r="B45" s="13" t="s">
        <v>149</v>
      </c>
      <c r="C45" s="14" t="s">
        <v>44</v>
      </c>
    </row>
    <row r="46" spans="1:3" ht="43.2" x14ac:dyDescent="0.25">
      <c r="A46" s="41">
        <v>21</v>
      </c>
      <c r="B46" s="13" t="s">
        <v>195</v>
      </c>
      <c r="C46" s="14" t="s">
        <v>44</v>
      </c>
    </row>
    <row r="47" spans="1:3" ht="43.2" x14ac:dyDescent="0.25">
      <c r="A47" s="41">
        <v>22</v>
      </c>
      <c r="B47" s="13" t="s">
        <v>204</v>
      </c>
      <c r="C47" s="14" t="s">
        <v>44</v>
      </c>
    </row>
    <row r="48" spans="1:3" ht="43.2" x14ac:dyDescent="0.25">
      <c r="A48" s="41">
        <v>23</v>
      </c>
      <c r="B48" s="13" t="s">
        <v>210</v>
      </c>
      <c r="C48" s="14" t="s">
        <v>44</v>
      </c>
    </row>
    <row r="49" spans="1:3" ht="43.2" x14ac:dyDescent="0.25">
      <c r="A49" s="41">
        <v>24</v>
      </c>
      <c r="B49" s="13" t="s">
        <v>217</v>
      </c>
      <c r="C49" s="14" t="s">
        <v>44</v>
      </c>
    </row>
    <row r="50" spans="1:3" ht="43.2" x14ac:dyDescent="0.25">
      <c r="A50" s="41">
        <v>28</v>
      </c>
      <c r="B50" s="13" t="s">
        <v>247</v>
      </c>
      <c r="C50" s="14" t="s">
        <v>44</v>
      </c>
    </row>
    <row r="51" spans="1:3" ht="43.2" x14ac:dyDescent="0.25">
      <c r="A51" s="41">
        <v>34</v>
      </c>
      <c r="B51" s="13" t="s">
        <v>288</v>
      </c>
      <c r="C51" s="14" t="s">
        <v>44</v>
      </c>
    </row>
    <row r="52" spans="1:3" ht="43.2" x14ac:dyDescent="0.25">
      <c r="A52" s="41">
        <v>35</v>
      </c>
      <c r="B52" s="13" t="s">
        <v>294</v>
      </c>
      <c r="C52" s="14" t="s">
        <v>44</v>
      </c>
    </row>
    <row r="53" spans="1:3" ht="57.6" x14ac:dyDescent="0.25">
      <c r="A53" s="41">
        <v>37</v>
      </c>
      <c r="B53" s="13" t="s">
        <v>307</v>
      </c>
      <c r="C53" s="14" t="s">
        <v>44</v>
      </c>
    </row>
    <row r="54" spans="1:3" ht="43.2" x14ac:dyDescent="0.25">
      <c r="A54" s="41">
        <v>39</v>
      </c>
      <c r="B54" s="13" t="s">
        <v>319</v>
      </c>
      <c r="C54" s="14" t="s">
        <v>44</v>
      </c>
    </row>
    <row r="55" spans="1:3" ht="43.2" x14ac:dyDescent="0.25">
      <c r="A55" s="41">
        <v>42</v>
      </c>
      <c r="B55" s="13" t="s">
        <v>341</v>
      </c>
      <c r="C55" s="14" t="s">
        <v>44</v>
      </c>
    </row>
    <row r="56" spans="1:3" ht="43.2" x14ac:dyDescent="0.25">
      <c r="A56" s="41">
        <v>45</v>
      </c>
      <c r="B56" s="13" t="s">
        <v>363</v>
      </c>
      <c r="C56" s="14" t="s">
        <v>44</v>
      </c>
    </row>
    <row r="57" spans="1:3" ht="43.2" x14ac:dyDescent="0.25">
      <c r="A57" s="41">
        <v>54</v>
      </c>
      <c r="B57" s="13" t="s">
        <v>424</v>
      </c>
      <c r="C57" s="14" t="s">
        <v>44</v>
      </c>
    </row>
    <row r="58" spans="1:3" ht="43.2" x14ac:dyDescent="0.25">
      <c r="A58" s="41">
        <v>56</v>
      </c>
      <c r="B58" s="13" t="s">
        <v>439</v>
      </c>
      <c r="C58" s="14" t="s">
        <v>44</v>
      </c>
    </row>
    <row r="59" spans="1:3" ht="43.2" x14ac:dyDescent="0.25">
      <c r="A59" s="41">
        <v>57</v>
      </c>
      <c r="B59" s="13" t="s">
        <v>445</v>
      </c>
      <c r="C59" s="14" t="s">
        <v>44</v>
      </c>
    </row>
    <row r="60" spans="1:3" ht="43.2" x14ac:dyDescent="0.25">
      <c r="A60" s="41">
        <v>62</v>
      </c>
      <c r="B60" s="13" t="s">
        <v>478</v>
      </c>
      <c r="C60" s="14" t="s">
        <v>44</v>
      </c>
    </row>
    <row r="61" spans="1:3" ht="43.2" x14ac:dyDescent="0.25">
      <c r="A61" s="41">
        <v>63</v>
      </c>
      <c r="B61" s="13" t="s">
        <v>487</v>
      </c>
      <c r="C61" s="14" t="s">
        <v>44</v>
      </c>
    </row>
    <row r="62" spans="1:3" ht="43.2" x14ac:dyDescent="0.25">
      <c r="A62" s="41">
        <v>64</v>
      </c>
      <c r="B62" s="13" t="s">
        <v>495</v>
      </c>
      <c r="C62" s="14" t="s">
        <v>44</v>
      </c>
    </row>
    <row r="63" spans="1:3" ht="43.2" x14ac:dyDescent="0.25">
      <c r="A63" s="135">
        <v>65</v>
      </c>
      <c r="B63" s="136" t="s">
        <v>502</v>
      </c>
      <c r="C63" s="137" t="s">
        <v>44</v>
      </c>
    </row>
    <row r="64" spans="1:3" ht="28.8" x14ac:dyDescent="0.25">
      <c r="A64" s="41">
        <v>29</v>
      </c>
      <c r="B64" s="13" t="s">
        <v>254</v>
      </c>
      <c r="C64" s="89" t="s">
        <v>258</v>
      </c>
    </row>
    <row r="65" spans="1:3" ht="28.8" x14ac:dyDescent="0.25">
      <c r="A65" s="41">
        <v>30</v>
      </c>
      <c r="B65" s="13" t="s">
        <v>262</v>
      </c>
      <c r="C65" s="89" t="s">
        <v>258</v>
      </c>
    </row>
    <row r="66" spans="1:3" ht="28.8" x14ac:dyDescent="0.25">
      <c r="A66" s="41">
        <v>46</v>
      </c>
      <c r="B66" s="13" t="s">
        <v>369</v>
      </c>
      <c r="C66" s="89"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25"/>
  <cols>
    <col min="1" max="1" width="101.33203125" customWidth="1"/>
    <col min="2" max="26" width="10.6640625" customWidth="1"/>
  </cols>
  <sheetData>
    <row r="1" spans="1:1" ht="12.75" customHeight="1" x14ac:dyDescent="0.25">
      <c r="A1" s="39" t="s">
        <v>82</v>
      </c>
    </row>
    <row r="2" spans="1:1" ht="12.75" customHeight="1" x14ac:dyDescent="0.25">
      <c r="A2" s="39" t="s">
        <v>515</v>
      </c>
    </row>
    <row r="3" spans="1:1" ht="12.75" customHeight="1" x14ac:dyDescent="0.25">
      <c r="A3" s="39" t="s">
        <v>121</v>
      </c>
    </row>
    <row r="4" spans="1:1" ht="12.75" customHeight="1" x14ac:dyDescent="0.25">
      <c r="A4" s="39" t="s">
        <v>516</v>
      </c>
    </row>
    <row r="5" spans="1:1" ht="12.75" customHeight="1" x14ac:dyDescent="0.25">
      <c r="A5" s="39" t="s">
        <v>517</v>
      </c>
    </row>
    <row r="6" spans="1:1" ht="12.75" customHeight="1" x14ac:dyDescent="0.25">
      <c r="A6" s="39" t="s">
        <v>518</v>
      </c>
    </row>
    <row r="7" spans="1:1" ht="12.75" customHeight="1" x14ac:dyDescent="0.25"/>
    <row r="8" spans="1:1" ht="12.75" customHeight="1" x14ac:dyDescent="0.25"/>
    <row r="9" spans="1:1" ht="12.75" customHeight="1" x14ac:dyDescent="0.25"/>
    <row r="10" spans="1:1" ht="12.75" customHeight="1" x14ac:dyDescent="0.25"/>
    <row r="11" spans="1:1" ht="12.75" customHeight="1" x14ac:dyDescent="0.25"/>
    <row r="12" spans="1:1" ht="12.75" customHeight="1" x14ac:dyDescent="0.25"/>
    <row r="13" spans="1:1" ht="12.75" customHeight="1" x14ac:dyDescent="0.25"/>
    <row r="14" spans="1:1" ht="12.75" customHeight="1" x14ac:dyDescent="0.25"/>
    <row r="15" spans="1:1" ht="12.75" customHeight="1" x14ac:dyDescent="0.25"/>
    <row r="16" spans="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8CBA6837DC4742BDBD6B1AB3A64893" ma:contentTypeVersion="4" ma:contentTypeDescription="Create a new document." ma:contentTypeScope="" ma:versionID="7c84c569a6ecc08e6aeb033f027095f0">
  <xsd:schema xmlns:xsd="http://www.w3.org/2001/XMLSchema" xmlns:xs="http://www.w3.org/2001/XMLSchema" xmlns:p="http://schemas.microsoft.com/office/2006/metadata/properties" xmlns:ns2="3da098c4-7b33-42b0-9b2c-03b9b81b786e" targetNamespace="http://schemas.microsoft.com/office/2006/metadata/properties" ma:root="true" ma:fieldsID="8a01b18cc3f8ba48a22fe97da91f6844" ns2:_="">
    <xsd:import namespace="3da098c4-7b33-42b0-9b2c-03b9b81b786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098c4-7b33-42b0-9b2c-03b9b81b7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92D9F0-69B8-4299-8AD0-853DC34BB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098c4-7b33-42b0-9b2c-03b9b81b7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A18789-3E72-4297-9A00-4EE728C4E6C1}">
  <ds:schemaRefs>
    <ds:schemaRef ds:uri="http://schemas.microsoft.com/sharepoint/v3/contenttype/forms"/>
  </ds:schemaRefs>
</ds:datastoreItem>
</file>

<file path=customXml/itemProps3.xml><?xml version="1.0" encoding="utf-8"?>
<ds:datastoreItem xmlns:ds="http://schemas.openxmlformats.org/officeDocument/2006/customXml" ds:itemID="{8A23ADAB-BE0B-4D92-BDE0-159A068C64B7}">
  <ds:schemaRefs>
    <ds:schemaRef ds:uri="3da098c4-7b33-42b0-9b2c-03b9b81b786e"/>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Tableau suivi</vt:lpstr>
      <vt:lpstr>Par avancement</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KUPPERBERG Deborah</dc:creator>
  <cp:keywords/>
  <dc:description/>
  <cp:lastModifiedBy>VERBROUCK Yolène</cp:lastModifiedBy>
  <cp:revision/>
  <dcterms:created xsi:type="dcterms:W3CDTF">2022-09-12T12:34:21Z</dcterms:created>
  <dcterms:modified xsi:type="dcterms:W3CDTF">2024-05-07T10:33:27Z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2022-12-01T12:43:53Z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a95f280e-f743-46b0-ad13-021c13c4270e</vt:lpwstr>
  </property>
  <property fmtid="{D5CDD505-2E9C-101B-9397-08002B2CF9AE}" pid="8" name="MSIP_Label_97a477d1-147d-4e34-b5e3-7b26d2f44870_ContentBits">
    <vt:lpwstr>0</vt:lpwstr>
  </property>
  <property fmtid="{D5CDD505-2E9C-101B-9397-08002B2CF9AE}" pid="9" name="ContentTypeId">
    <vt:lpwstr>0x010100A08CBA6837DC4742BDBD6B1AB3A64893</vt:lpwstr>
  </property>
</Properties>
</file>